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defaultThemeVersion="166925"/>
  <xr:revisionPtr revIDLastSave="0" documentId="8_{B1622E6E-3327-4731-941B-B2532E7939FC}" xr6:coauthVersionLast="47" xr6:coauthVersionMax="47" xr10:uidLastSave="{00000000-0000-0000-0000-000000000000}"/>
  <bookViews>
    <workbookView xWindow="0" yWindow="0" windowWidth="16384" windowHeight="8192" tabRatio="500" firstSheet="1" activeTab="1" xr2:uid="{00000000-000D-0000-FFFF-FFFF00000000}"/>
  </bookViews>
  <sheets>
    <sheet name="Notes" sheetId="1" r:id="rId1"/>
    <sheet name="Basic" sheetId="2" r:id="rId2"/>
    <sheet name="AgeSexStd" sheetId="3" r:id="rId3"/>
    <sheet name="INPUTS"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39" i="4" l="1"/>
  <c r="D37" i="4"/>
  <c r="E37" i="4" s="1"/>
  <c r="J36" i="4"/>
  <c r="I36" i="4"/>
  <c r="O36" i="4" s="1"/>
  <c r="H36" i="4"/>
  <c r="N36" i="4" s="1"/>
  <c r="G36" i="4"/>
  <c r="M36" i="4" s="1"/>
  <c r="D36" i="4"/>
  <c r="E36" i="4" s="1"/>
  <c r="J35" i="4"/>
  <c r="I35" i="4"/>
  <c r="O35" i="4" s="1"/>
  <c r="H35" i="4"/>
  <c r="N35" i="4" s="1"/>
  <c r="G35" i="4"/>
  <c r="M35" i="4" s="1"/>
  <c r="D35" i="4"/>
  <c r="E35" i="4" s="1"/>
  <c r="J34" i="4"/>
  <c r="I34" i="4"/>
  <c r="O34" i="4" s="1"/>
  <c r="H34" i="4"/>
  <c r="N34" i="4" s="1"/>
  <c r="G34" i="4"/>
  <c r="M34" i="4" s="1"/>
  <c r="D34" i="4"/>
  <c r="E34" i="4" s="1"/>
  <c r="J33" i="4"/>
  <c r="I33" i="4"/>
  <c r="O33" i="4" s="1"/>
  <c r="H33" i="4"/>
  <c r="N33" i="4" s="1"/>
  <c r="G33" i="4"/>
  <c r="M33" i="4" s="1"/>
  <c r="D33" i="4"/>
  <c r="E33" i="4" s="1"/>
  <c r="J32" i="4"/>
  <c r="I32" i="4"/>
  <c r="O32" i="4" s="1"/>
  <c r="H32" i="4"/>
  <c r="N32" i="4" s="1"/>
  <c r="G32" i="4"/>
  <c r="M32" i="4" s="1"/>
  <c r="D32" i="4"/>
  <c r="E32" i="4" s="1"/>
  <c r="D31" i="4"/>
  <c r="E31" i="4" s="1"/>
  <c r="D30" i="4"/>
  <c r="E30" i="4" s="1"/>
  <c r="J29" i="4"/>
  <c r="I29" i="4"/>
  <c r="O29" i="4" s="1"/>
  <c r="H29" i="4"/>
  <c r="N29" i="4" s="1"/>
  <c r="G29" i="4"/>
  <c r="M29" i="4" s="1"/>
  <c r="D29" i="4"/>
  <c r="E29" i="4" s="1"/>
  <c r="J28" i="4"/>
  <c r="I28" i="4"/>
  <c r="O28" i="4" s="1"/>
  <c r="H28" i="4"/>
  <c r="N28" i="4" s="1"/>
  <c r="G28" i="4"/>
  <c r="M28" i="4" s="1"/>
  <c r="D28" i="4"/>
  <c r="E28" i="4" s="1"/>
  <c r="J27" i="4"/>
  <c r="I27" i="4"/>
  <c r="O27" i="4" s="1"/>
  <c r="H27" i="4"/>
  <c r="N27" i="4" s="1"/>
  <c r="G27" i="4"/>
  <c r="M27" i="4" s="1"/>
  <c r="D27" i="4"/>
  <c r="E27" i="4" s="1"/>
  <c r="J26" i="4"/>
  <c r="I26" i="4"/>
  <c r="O26" i="4" s="1"/>
  <c r="H26" i="4"/>
  <c r="N26" i="4" s="1"/>
  <c r="G26" i="4"/>
  <c r="M26" i="4" s="1"/>
  <c r="D26" i="4"/>
  <c r="E26" i="4" s="1"/>
  <c r="J25" i="4"/>
  <c r="J39" i="4" s="1"/>
  <c r="I25" i="4"/>
  <c r="H25" i="4"/>
  <c r="G25" i="4"/>
  <c r="D25" i="4"/>
  <c r="E25" i="4" s="1"/>
  <c r="D24" i="4"/>
  <c r="B21" i="4"/>
  <c r="B20" i="4"/>
  <c r="B19" i="4"/>
  <c r="B18" i="4"/>
  <c r="B17" i="4"/>
  <c r="B16" i="4"/>
  <c r="B15" i="4"/>
  <c r="B14" i="4"/>
  <c r="B13" i="4"/>
  <c r="B12" i="4"/>
  <c r="B11" i="4"/>
  <c r="B10" i="4"/>
  <c r="B9" i="4"/>
  <c r="B8" i="4"/>
  <c r="O6" i="4"/>
  <c r="N6" i="4"/>
  <c r="M6" i="4"/>
  <c r="P5" i="4"/>
  <c r="E5" i="4"/>
  <c r="A1" i="4"/>
  <c r="J25" i="3"/>
  <c r="I25" i="3"/>
  <c r="H25" i="3"/>
  <c r="G25" i="3"/>
  <c r="D25" i="3"/>
  <c r="C25" i="3"/>
  <c r="B25" i="3"/>
  <c r="J24" i="3"/>
  <c r="I24" i="3"/>
  <c r="H24" i="3"/>
  <c r="G24" i="3"/>
  <c r="D24" i="3"/>
  <c r="C24" i="3"/>
  <c r="B24" i="3"/>
  <c r="J23" i="3"/>
  <c r="I23" i="3"/>
  <c r="H23" i="3"/>
  <c r="G23" i="3"/>
  <c r="D23" i="3"/>
  <c r="C23" i="3"/>
  <c r="B23" i="3"/>
  <c r="J22" i="3"/>
  <c r="I22" i="3"/>
  <c r="H22" i="3"/>
  <c r="G22" i="3"/>
  <c r="D22" i="3"/>
  <c r="C22" i="3"/>
  <c r="B22" i="3"/>
  <c r="J21" i="3"/>
  <c r="I21" i="3"/>
  <c r="H21" i="3"/>
  <c r="G21" i="3"/>
  <c r="D21" i="3"/>
  <c r="C21" i="3"/>
  <c r="B21" i="3"/>
  <c r="J20" i="3"/>
  <c r="I20" i="3"/>
  <c r="H20" i="3"/>
  <c r="G20" i="3"/>
  <c r="D20" i="3"/>
  <c r="C20" i="3"/>
  <c r="B20" i="3"/>
  <c r="J19" i="3"/>
  <c r="I19" i="3"/>
  <c r="H19" i="3"/>
  <c r="G19" i="3"/>
  <c r="D19" i="3"/>
  <c r="C19" i="3"/>
  <c r="B19" i="3"/>
  <c r="J18" i="3"/>
  <c r="I18" i="3"/>
  <c r="H18" i="3"/>
  <c r="G18" i="3"/>
  <c r="D18" i="3"/>
  <c r="C18" i="3"/>
  <c r="B18" i="3"/>
  <c r="J17" i="3"/>
  <c r="I17" i="3"/>
  <c r="H17" i="3"/>
  <c r="G17" i="3"/>
  <c r="D17" i="3"/>
  <c r="C17" i="3"/>
  <c r="B17" i="3"/>
  <c r="J16" i="3"/>
  <c r="I16" i="3"/>
  <c r="H16" i="3"/>
  <c r="G16" i="3"/>
  <c r="J14" i="3"/>
  <c r="I14" i="3"/>
  <c r="H14" i="3"/>
  <c r="G14" i="3"/>
  <c r="D14" i="3"/>
  <c r="C14" i="3"/>
  <c r="B14" i="3"/>
  <c r="J13" i="3"/>
  <c r="I13" i="3"/>
  <c r="H13" i="3"/>
  <c r="G13" i="3"/>
  <c r="D13" i="3"/>
  <c r="C13" i="3"/>
  <c r="B13" i="3"/>
  <c r="J12" i="3"/>
  <c r="I12" i="3"/>
  <c r="H12" i="3"/>
  <c r="G12" i="3"/>
  <c r="D12" i="3"/>
  <c r="C12" i="3"/>
  <c r="B12" i="3"/>
  <c r="J11" i="3"/>
  <c r="I11" i="3"/>
  <c r="H11" i="3"/>
  <c r="G11" i="3"/>
  <c r="D11" i="3"/>
  <c r="C11" i="3"/>
  <c r="B11" i="3"/>
  <c r="J10" i="3"/>
  <c r="I10" i="3"/>
  <c r="H10" i="3"/>
  <c r="G10" i="3"/>
  <c r="J8" i="3"/>
  <c r="I8" i="3"/>
  <c r="H8" i="3"/>
  <c r="G8" i="3"/>
  <c r="J7" i="3"/>
  <c r="I7" i="3"/>
  <c r="H7" i="3"/>
  <c r="G7" i="3"/>
  <c r="D7" i="3"/>
  <c r="C7" i="3"/>
  <c r="B7" i="3"/>
  <c r="J5" i="3"/>
  <c r="I5" i="3"/>
  <c r="H5" i="3"/>
  <c r="G5" i="3"/>
  <c r="E6" i="2"/>
  <c r="D6" i="2"/>
  <c r="C6" i="2"/>
  <c r="B6" i="2"/>
  <c r="D5" i="2"/>
  <c r="C5" i="2"/>
  <c r="B5" i="2"/>
  <c r="P36" i="4" l="1"/>
  <c r="E25" i="3" s="1"/>
  <c r="P35" i="4"/>
  <c r="E24" i="3" s="1"/>
  <c r="P34" i="4"/>
  <c r="E23" i="3" s="1"/>
  <c r="P33" i="4"/>
  <c r="E22" i="3" s="1"/>
  <c r="P32" i="4"/>
  <c r="E21" i="3" s="1"/>
  <c r="E7" i="3" s="1"/>
  <c r="P29" i="4"/>
  <c r="E20" i="3" s="1"/>
  <c r="E14" i="3" s="1"/>
  <c r="P28" i="4"/>
  <c r="E19" i="3" s="1"/>
  <c r="E13" i="3" s="1"/>
  <c r="P27" i="4"/>
  <c r="E18" i="3" s="1"/>
  <c r="E12" i="3" s="1"/>
  <c r="P26" i="4"/>
  <c r="E17" i="3" s="1"/>
  <c r="E11" i="3" s="1"/>
  <c r="P25" i="4"/>
  <c r="P6" i="4"/>
  <c r="E5" i="2" s="1"/>
  <c r="D39" i="4"/>
  <c r="E24" i="4"/>
  <c r="G39" i="4"/>
  <c r="M25" i="4"/>
  <c r="H39" i="4"/>
  <c r="N25" i="4"/>
  <c r="I39" i="4"/>
  <c r="O25" i="4"/>
  <c r="O39" i="4" l="1"/>
  <c r="D16" i="3"/>
  <c r="N39" i="4"/>
  <c r="C16" i="3"/>
  <c r="M39" i="4"/>
  <c r="B16" i="3"/>
  <c r="P39" i="4"/>
  <c r="E16" i="3"/>
  <c r="E10" i="3" l="1"/>
  <c r="E8" i="3"/>
  <c r="E5" i="3"/>
  <c r="B10" i="3"/>
  <c r="B8" i="3"/>
  <c r="B5" i="3"/>
  <c r="C10" i="3"/>
  <c r="C8" i="3"/>
  <c r="C5" i="3"/>
  <c r="D10" i="3"/>
  <c r="D8" i="3"/>
  <c r="D5" i="3"/>
</calcChain>
</file>

<file path=xl/sharedStrings.xml><?xml version="1.0" encoding="utf-8"?>
<sst xmlns="http://schemas.openxmlformats.org/spreadsheetml/2006/main" count="97" uniqueCount="71">
  <si>
    <t>TO COMPLETE: ADD SOME NOTES AS TO USE AND BASIC POINTS FOR INTERPRETATION</t>
  </si>
  <si>
    <t>The basic estimate requires three inputs for each health group: the total number of Covid-19 deaths, the total number of health care workers in that group, and countriy’s population counts for the corresponding time period</t>
  </si>
  <si>
    <t xml:space="preserve">The age-sex standardised estimate requires the same information per age and sex group. </t>
  </si>
  <si>
    <t>The inputs are entered into the ‘INPUT’ tab. Age/sex breakdowns for population, Covid-19 deaths and health care workers should be the same.The spreadsheet then generates the estimates</t>
  </si>
  <si>
    <t xml:space="preserve">The basic estimate should be used when… </t>
  </si>
  <si>
    <t xml:space="preserve">The age-sex standardised estimate is the preferred estimate because… </t>
  </si>
  <si>
    <t>MEXICO (ISO3 CODE = MEX)</t>
  </si>
  <si>
    <t>Doctors</t>
  </si>
  <si>
    <t>Nurses</t>
  </si>
  <si>
    <t>Midwives</t>
  </si>
  <si>
    <t>Human Health and Social Work Sector</t>
  </si>
  <si>
    <t xml:space="preserve">Covid-19 excess deaths </t>
  </si>
  <si>
    <t>Covid-19 deaths for foreign born workers in this group</t>
  </si>
  <si>
    <t>Total Covid-19 deaths in this health care group</t>
  </si>
  <si>
    <t>Covid-19 excess deaths for foreign born workers per health care group</t>
  </si>
  <si>
    <t>Total Covid-19 excess deaths per health care group</t>
  </si>
  <si>
    <t>Total Covid-19 deaths</t>
  </si>
  <si>
    <t>Male</t>
  </si>
  <si>
    <t>Female</t>
  </si>
  <si>
    <t>15-25 years</t>
  </si>
  <si>
    <t>25-44 years</t>
  </si>
  <si>
    <t>45-54 years</t>
  </si>
  <si>
    <t>55-64 years</t>
  </si>
  <si>
    <t>65-69 years</t>
  </si>
  <si>
    <t>Female, 15-25 years</t>
  </si>
  <si>
    <t>Female, 25-44 years</t>
  </si>
  <si>
    <t>Female, 45-54 years</t>
  </si>
  <si>
    <t>Female, 55-64 years</t>
  </si>
  <si>
    <t>Female, 65-69 years</t>
  </si>
  <si>
    <t>Male, 15-25 years</t>
  </si>
  <si>
    <t>Male, 25-44 years</t>
  </si>
  <si>
    <t>Male, 45-54 years</t>
  </si>
  <si>
    <t>Male, 55-64 years</t>
  </si>
  <si>
    <t>Male, 65-69 years</t>
  </si>
  <si>
    <r>
      <rPr>
        <sz val="10"/>
        <rFont val="Arial"/>
        <family val="2"/>
        <charset val="1"/>
      </rPr>
      <t>Excess deaths</t>
    </r>
    <r>
      <rPr>
        <vertAlign val="superscript"/>
        <sz val="10"/>
        <rFont val="Arial"/>
        <family val="2"/>
        <charset val="1"/>
      </rPr>
      <t>2</t>
    </r>
  </si>
  <si>
    <t>All Health Care Worker</t>
  </si>
  <si>
    <r>
      <rPr>
        <b/>
        <sz val="10"/>
        <rFont val="Arial"/>
        <family val="2"/>
        <charset val="1"/>
      </rPr>
      <t>Foreign born health care</t>
    </r>
    <r>
      <rPr>
        <b/>
        <vertAlign val="superscript"/>
        <sz val="10"/>
        <rFont val="Arial"/>
        <family val="2"/>
        <charset val="1"/>
      </rPr>
      <t>5</t>
    </r>
  </si>
  <si>
    <r>
      <rPr>
        <sz val="10"/>
        <rFont val="Arial"/>
        <family val="2"/>
        <charset val="1"/>
      </rPr>
      <t>Country population</t>
    </r>
    <r>
      <rPr>
        <vertAlign val="superscript"/>
        <sz val="10"/>
        <rFont val="Arial"/>
        <family val="2"/>
        <charset val="1"/>
      </rPr>
      <t>1</t>
    </r>
    <r>
      <rPr>
        <sz val="10"/>
        <rFont val="Arial"/>
        <family val="2"/>
        <charset val="1"/>
      </rPr>
      <t xml:space="preserve"> </t>
    </r>
  </si>
  <si>
    <t>Mortality data</t>
  </si>
  <si>
    <t>Crude mortality rates</t>
  </si>
  <si>
    <r>
      <rPr>
        <sz val="10"/>
        <rFont val="Arial"/>
        <family val="2"/>
        <charset val="1"/>
      </rPr>
      <t>Doctors</t>
    </r>
    <r>
      <rPr>
        <vertAlign val="superscript"/>
        <sz val="10"/>
        <rFont val="Arial"/>
        <family val="2"/>
        <charset val="1"/>
      </rPr>
      <t>3</t>
    </r>
  </si>
  <si>
    <r>
      <rPr>
        <sz val="10"/>
        <rFont val="Arial"/>
        <family val="2"/>
        <charset val="1"/>
      </rPr>
      <t>Nurses</t>
    </r>
    <r>
      <rPr>
        <vertAlign val="superscript"/>
        <sz val="10"/>
        <rFont val="Arial"/>
        <family val="2"/>
        <charset val="1"/>
      </rPr>
      <t>3</t>
    </r>
  </si>
  <si>
    <r>
      <rPr>
        <sz val="10"/>
        <rFont val="Arial"/>
        <family val="2"/>
        <charset val="1"/>
      </rPr>
      <t>Midwives</t>
    </r>
    <r>
      <rPr>
        <vertAlign val="superscript"/>
        <sz val="10"/>
        <rFont val="Arial"/>
        <family val="2"/>
        <charset val="1"/>
      </rPr>
      <t>3</t>
    </r>
  </si>
  <si>
    <r>
      <rPr>
        <sz val="10"/>
        <rFont val="Arial"/>
        <family val="2"/>
        <charset val="1"/>
      </rPr>
      <t>Human Health and Social Work sector</t>
    </r>
    <r>
      <rPr>
        <vertAlign val="superscript"/>
        <sz val="10"/>
        <rFont val="Arial"/>
        <family val="2"/>
        <charset val="1"/>
      </rPr>
      <t>4</t>
    </r>
  </si>
  <si>
    <t>Human Health and Social Work sector</t>
  </si>
  <si>
    <t>Overall</t>
  </si>
  <si>
    <r>
      <rPr>
        <sz val="10"/>
        <rFont val="Arial"/>
        <family val="2"/>
        <charset val="1"/>
      </rPr>
      <t>% foreign born</t>
    </r>
    <r>
      <rPr>
        <vertAlign val="superscript"/>
        <sz val="10"/>
        <rFont val="Arial"/>
        <family val="2"/>
        <charset val="1"/>
      </rPr>
      <t>7</t>
    </r>
  </si>
  <si>
    <t>Total foreign born</t>
  </si>
  <si>
    <t>Distribution by age &amp; sex</t>
  </si>
  <si>
    <t>F 0-14</t>
  </si>
  <si>
    <t>F 15-24</t>
  </si>
  <si>
    <t>F 25-44</t>
  </si>
  <si>
    <t>F 45-54</t>
  </si>
  <si>
    <t>F 55-64</t>
  </si>
  <si>
    <t>F 65-69</t>
  </si>
  <si>
    <t>F 70+</t>
  </si>
  <si>
    <t>M 0-14</t>
  </si>
  <si>
    <t>M 15-24</t>
  </si>
  <si>
    <t>M 25-44</t>
  </si>
  <si>
    <t>M 45-54</t>
  </si>
  <si>
    <t>M 55-64</t>
  </si>
  <si>
    <t>M 65-69</t>
  </si>
  <si>
    <t>M 70+</t>
  </si>
  <si>
    <t>Counts by age &amp; sex</t>
  </si>
  <si>
    <t>Check</t>
  </si>
  <si>
    <t xml:space="preserve">Notes: </t>
  </si>
  <si>
    <r>
      <rPr>
        <vertAlign val="superscript"/>
        <sz val="9"/>
        <color rgb="FF000000"/>
        <rFont val="Arial"/>
        <family val="2"/>
        <charset val="1"/>
      </rPr>
      <t xml:space="preserve">1. </t>
    </r>
    <r>
      <rPr>
        <sz val="9"/>
        <color rgb="FF000000"/>
        <rFont val="Arial"/>
        <family val="2"/>
        <charset val="1"/>
      </rPr>
      <t>Population from World Bank (2020)</t>
    </r>
  </si>
  <si>
    <r>
      <rPr>
        <vertAlign val="superscript"/>
        <sz val="9"/>
        <color rgb="FF000000"/>
        <rFont val="Arial"/>
        <family val="2"/>
        <charset val="1"/>
      </rPr>
      <t xml:space="preserve">2. </t>
    </r>
    <r>
      <rPr>
        <sz val="9"/>
        <color rgb="FF000000"/>
        <rFont val="Arial"/>
        <family val="2"/>
        <charset val="1"/>
      </rPr>
      <t>WHO excess deaths for 2020 and 2021. Age/sex distribution from same source.</t>
    </r>
  </si>
  <si>
    <r>
      <rPr>
        <vertAlign val="superscript"/>
        <sz val="9"/>
        <color rgb="FF000000"/>
        <rFont val="Arial"/>
        <family val="2"/>
        <charset val="1"/>
      </rPr>
      <t xml:space="preserve">3. </t>
    </r>
    <r>
      <rPr>
        <sz val="9"/>
        <color rgb="FF000000"/>
        <rFont val="Arial"/>
        <family val="2"/>
        <charset val="1"/>
      </rPr>
      <t>Taken from NHWA. Totals for 2019. Doctor’s age distribution for 2017, nurse age distribution for 2019 and midwife age distributions for 2010</t>
    </r>
  </si>
  <si>
    <r>
      <rPr>
        <vertAlign val="superscript"/>
        <sz val="9"/>
        <color rgb="FF000000"/>
        <rFont val="Arial"/>
        <family val="2"/>
        <charset val="1"/>
      </rPr>
      <t>4.</t>
    </r>
    <r>
      <rPr>
        <sz val="9"/>
        <color rgb="FF000000"/>
        <rFont val="Arial"/>
        <family val="2"/>
        <charset val="1"/>
      </rPr>
      <t xml:space="preserve"> Totals are based on ILO actual estimates (2021) for ISIC sector Q (Human Health and Social Work Activities). ILO provides age/sex distributions for these figures but does not split the 25-54 age band. This has been split using the weighted average from NHWA</t>
    </r>
  </si>
  <si>
    <r>
      <rPr>
        <vertAlign val="superscript"/>
        <sz val="9"/>
        <color rgb="FF000000"/>
        <rFont val="Arial"/>
        <family val="2"/>
        <charset val="1"/>
      </rPr>
      <t>5.</t>
    </r>
    <r>
      <rPr>
        <sz val="9"/>
        <color rgb="FF000000"/>
        <rFont val="Arial"/>
        <family val="2"/>
        <charset val="1"/>
      </rPr>
      <t xml:space="preserve"> Proportion of foreign born doctors from NHWA (2015), proportion for midwives from NHWA (2010) proportion for nurses modelled (see accompanying notes). Proportion for all healthcare occupations and healthcare sector is based on the weighted average for doctors, nurses and midwives.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</si>
</sst>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15">
    <font>
      <sz val="10"/>
      <name val="Arial"/>
      <family val="2"/>
      <charset val="1"/>
    </font>
    <font>
      <sz val="11"/>
      <color rgb="FF000000"/>
      <name val="Calibri"/>
      <family val="2"/>
      <charset val="1"/>
    </font>
    <font>
      <b/>
      <sz val="10"/>
      <color rgb="FFC9211E"/>
      <name val="Arial"/>
      <family val="2"/>
      <charset val="1"/>
    </font>
    <font>
      <b/>
      <sz val="10"/>
      <color rgb="FF800080"/>
      <name val="Arial"/>
      <family val="2"/>
      <charset val="1"/>
    </font>
    <font>
      <b/>
      <sz val="10"/>
      <name val="Arial"/>
      <family val="2"/>
      <charset val="1"/>
    </font>
    <font>
      <sz val="10"/>
      <color rgb="FFC9211E"/>
      <name val="Arial"/>
      <family val="2"/>
      <charset val="1"/>
    </font>
    <font>
      <b/>
      <sz val="10"/>
      <color rgb="FF000000"/>
      <name val="Arial"/>
      <family val="2"/>
      <charset val="1"/>
    </font>
    <font>
      <vertAlign val="superscript"/>
      <sz val="10"/>
      <name val="Arial"/>
      <family val="2"/>
      <charset val="1"/>
    </font>
    <font>
      <b/>
      <vertAlign val="superscript"/>
      <sz val="10"/>
      <name val="Arial"/>
      <family val="2"/>
      <charset val="1"/>
    </font>
    <font>
      <sz val="10"/>
      <color rgb="FF000000"/>
      <name val="Arial"/>
      <family val="2"/>
      <charset val="1"/>
    </font>
    <font>
      <i/>
      <sz val="10"/>
      <name val="Arial"/>
      <family val="2"/>
      <charset val="1"/>
    </font>
    <font>
      <sz val="11"/>
      <name val="Calibri"/>
      <family val="2"/>
      <charset val="1"/>
    </font>
    <font>
      <sz val="9"/>
      <name val="Arial"/>
      <family val="2"/>
      <charset val="1"/>
    </font>
    <font>
      <vertAlign val="superscript"/>
      <sz val="9"/>
      <color rgb="FF000000"/>
      <name val="Arial"/>
      <family val="2"/>
      <charset val="1"/>
    </font>
    <font>
      <sz val="9"/>
      <color rgb="FF00000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81D41A"/>
        <bgColor rgb="FF969696"/>
      </patternFill>
    </fill>
    <fill>
      <patternFill patternType="solid">
        <fgColor rgb="FFFFFF00"/>
        <bgColor rgb="FFFFFF00"/>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cellStyleXfs>
  <cellXfs count="47">
    <xf numFmtId="0" fontId="0" fillId="0" borderId="0" xfId="0"/>
    <xf numFmtId="0" fontId="2" fillId="0" borderId="0" xfId="0" applyFont="1"/>
    <xf numFmtId="0" fontId="0" fillId="2" borderId="0" xfId="0" applyFill="1"/>
    <xf numFmtId="0" fontId="3" fillId="2" borderId="0" xfId="0" applyFont="1" applyFill="1"/>
    <xf numFmtId="0" fontId="0" fillId="2" borderId="1" xfId="0" applyFill="1" applyBorder="1"/>
    <xf numFmtId="0" fontId="4" fillId="2" borderId="1" xfId="0" applyFont="1" applyFill="1" applyBorder="1" applyAlignment="1">
      <alignment horizontal="left" vertical="top" wrapText="1"/>
    </xf>
    <xf numFmtId="0" fontId="4" fillId="2" borderId="1" xfId="0" applyFont="1" applyFill="1" applyBorder="1"/>
    <xf numFmtId="0" fontId="0" fillId="0" borderId="1" xfId="0" applyBorder="1"/>
    <xf numFmtId="1" fontId="4" fillId="3" borderId="1" xfId="0" applyNumberFormat="1" applyFont="1" applyFill="1" applyBorder="1"/>
    <xf numFmtId="1" fontId="0" fillId="2" borderId="1" xfId="0" applyNumberFormat="1" applyFill="1" applyBorder="1"/>
    <xf numFmtId="0" fontId="5" fillId="2" borderId="0" xfId="0" applyFont="1" applyFill="1"/>
    <xf numFmtId="10" fontId="0" fillId="2" borderId="0" xfId="0" applyNumberFormat="1" applyFill="1"/>
    <xf numFmtId="0" fontId="6" fillId="2" borderId="0" xfId="0" applyFont="1" applyFill="1"/>
    <xf numFmtId="0" fontId="0" fillId="2" borderId="1" xfId="0" applyFill="1" applyBorder="1" applyAlignment="1">
      <alignment horizontal="left" vertical="top" wrapText="1"/>
    </xf>
    <xf numFmtId="0" fontId="0" fillId="2" borderId="0" xfId="0" applyFill="1" applyAlignment="1">
      <alignment horizontal="left" vertical="top" wrapText="1"/>
    </xf>
    <xf numFmtId="0" fontId="4" fillId="2" borderId="0" xfId="0" applyFont="1" applyFill="1"/>
    <xf numFmtId="1" fontId="4" fillId="2" borderId="1" xfId="0" applyNumberFormat="1" applyFont="1" applyFill="1" applyBorder="1"/>
    <xf numFmtId="1" fontId="4" fillId="2" borderId="0" xfId="0" applyNumberFormat="1" applyFont="1" applyFill="1"/>
    <xf numFmtId="1" fontId="0" fillId="3" borderId="1" xfId="0" applyNumberFormat="1" applyFill="1" applyBorder="1"/>
    <xf numFmtId="1" fontId="0" fillId="2" borderId="0" xfId="0" applyNumberFormat="1" applyFill="1"/>
    <xf numFmtId="3" fontId="0" fillId="3" borderId="1" xfId="0" applyNumberFormat="1" applyFill="1" applyBorder="1"/>
    <xf numFmtId="3" fontId="0" fillId="2" borderId="1" xfId="0" applyNumberFormat="1" applyFill="1" applyBorder="1"/>
    <xf numFmtId="3" fontId="0" fillId="2" borderId="0" xfId="0" applyNumberFormat="1" applyFill="1"/>
    <xf numFmtId="0" fontId="4" fillId="2" borderId="0" xfId="0" applyFont="1" applyFill="1" applyAlignment="1">
      <alignment horizontal="left" vertical="top"/>
    </xf>
    <xf numFmtId="0" fontId="0" fillId="2" borderId="0" xfId="0" applyFill="1" applyAlignment="1">
      <alignment vertical="top"/>
    </xf>
    <xf numFmtId="0" fontId="0" fillId="2" borderId="0" xfId="0" applyFill="1" applyAlignment="1">
      <alignment vertical="top" wrapText="1"/>
    </xf>
    <xf numFmtId="3" fontId="0" fillId="2" borderId="0" xfId="0" applyNumberFormat="1" applyFill="1" applyAlignment="1">
      <alignment horizontal="left" vertical="top" wrapText="1"/>
    </xf>
    <xf numFmtId="0" fontId="0" fillId="4" borderId="1" xfId="0" applyFill="1" applyBorder="1"/>
    <xf numFmtId="10" fontId="0" fillId="2" borderId="1" xfId="0" applyNumberFormat="1" applyFill="1" applyBorder="1"/>
    <xf numFmtId="0" fontId="0" fillId="2" borderId="0" xfId="0" applyFill="1" applyAlignment="1">
      <alignment horizontal="right" wrapText="1"/>
    </xf>
    <xf numFmtId="164" fontId="0" fillId="4" borderId="1" xfId="0" applyNumberFormat="1" applyFill="1" applyBorder="1"/>
    <xf numFmtId="164" fontId="0" fillId="2" borderId="1" xfId="0" applyNumberFormat="1" applyFill="1" applyBorder="1"/>
    <xf numFmtId="164" fontId="0" fillId="2" borderId="0" xfId="0" applyNumberFormat="1" applyFill="1"/>
    <xf numFmtId="164" fontId="9" fillId="2" borderId="0" xfId="0" applyNumberFormat="1" applyFont="1" applyFill="1"/>
    <xf numFmtId="0" fontId="10" fillId="2" borderId="0" xfId="0" applyFont="1" applyFill="1"/>
    <xf numFmtId="164" fontId="10" fillId="2" borderId="0" xfId="0" applyNumberFormat="1" applyFont="1" applyFill="1"/>
    <xf numFmtId="10" fontId="10" fillId="2" borderId="0" xfId="0" applyNumberFormat="1" applyFont="1" applyFill="1"/>
    <xf numFmtId="0" fontId="11" fillId="4" borderId="1" xfId="0" applyFont="1" applyFill="1" applyBorder="1"/>
    <xf numFmtId="0" fontId="10" fillId="2" borderId="1" xfId="0" applyFont="1" applyFill="1" applyBorder="1"/>
    <xf numFmtId="1" fontId="10" fillId="2" borderId="1" xfId="0" applyNumberFormat="1" applyFont="1" applyFill="1" applyBorder="1"/>
    <xf numFmtId="1" fontId="10" fillId="2" borderId="0" xfId="0" applyNumberFormat="1" applyFont="1" applyFill="1"/>
    <xf numFmtId="165" fontId="0" fillId="2" borderId="0" xfId="0" applyNumberFormat="1" applyFill="1"/>
    <xf numFmtId="0" fontId="12" fillId="2" borderId="0" xfId="0" applyFont="1" applyFill="1"/>
    <xf numFmtId="9" fontId="0" fillId="2" borderId="0" xfId="0" applyNumberFormat="1" applyFill="1"/>
    <xf numFmtId="0" fontId="13" fillId="2" borderId="0" xfId="0" applyFont="1" applyFill="1"/>
    <xf numFmtId="0" fontId="9" fillId="2" borderId="0" xfId="0" applyFont="1" applyFill="1"/>
    <xf numFmtId="0" fontId="9" fillId="0" borderId="0" xfId="0" applyFont="1"/>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90" zoomScaleNormal="90" workbookViewId="0">
      <selection activeCell="C15" sqref="C15"/>
    </sheetView>
  </sheetViews>
  <sheetFormatPr defaultColWidth="11.5703125" defaultRowHeight="12.75"/>
  <sheetData>
    <row r="1" spans="1:1">
      <c r="A1" s="1" t="s">
        <v>0</v>
      </c>
    </row>
    <row r="3" spans="1:1">
      <c r="A3" t="s">
        <v>1</v>
      </c>
    </row>
    <row r="5" spans="1:1">
      <c r="A5" t="s">
        <v>2</v>
      </c>
    </row>
    <row r="7" spans="1:1">
      <c r="A7" t="s">
        <v>3</v>
      </c>
    </row>
    <row r="9" spans="1:1">
      <c r="A9" t="s">
        <v>4</v>
      </c>
    </row>
    <row r="10" spans="1:1">
      <c r="A10" t="s">
        <v>5</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5"/>
  <sheetViews>
    <sheetView tabSelected="1" zoomScale="90" zoomScaleNormal="90" workbookViewId="0">
      <selection activeCell="A19" sqref="A19"/>
    </sheetView>
  </sheetViews>
  <sheetFormatPr defaultColWidth="11.5703125" defaultRowHeight="12.75"/>
  <cols>
    <col min="1" max="1" width="49" style="2" customWidth="1"/>
    <col min="2" max="5" width="14.42578125" style="2" customWidth="1"/>
    <col min="6" max="6" width="9.5703125" style="2" customWidth="1"/>
    <col min="7" max="7" width="9.7109375" style="2" customWidth="1"/>
    <col min="8" max="1023" width="11.5703125" style="2"/>
  </cols>
  <sheetData>
    <row r="1" spans="1:1024">
      <c r="A1" s="3" t="s">
        <v>6</v>
      </c>
    </row>
    <row r="3" spans="1:1024" ht="35.450000000000003">
      <c r="A3" s="4"/>
      <c r="B3" s="5" t="s">
        <v>7</v>
      </c>
      <c r="C3" s="5" t="s">
        <v>8</v>
      </c>
      <c r="D3" s="5" t="s">
        <v>9</v>
      </c>
      <c r="E3" s="5" t="s">
        <v>10</v>
      </c>
    </row>
    <row r="4" spans="1:1024">
      <c r="A4" s="6" t="s">
        <v>11</v>
      </c>
      <c r="B4" s="7"/>
      <c r="C4" s="7"/>
      <c r="D4" s="7"/>
      <c r="E4" s="7"/>
    </row>
    <row r="5" spans="1:1024">
      <c r="A5" s="4" t="s">
        <v>12</v>
      </c>
      <c r="B5" s="8">
        <f>INPUTS!$E$5*INPUTS!M6</f>
        <v>16.530866926621815</v>
      </c>
      <c r="C5" s="8">
        <f>INPUTS!$E$5*INPUTS!N6</f>
        <v>32.890963746132066</v>
      </c>
      <c r="D5" s="8">
        <f>INPUTS!$E$5*INPUTS!O6</f>
        <v>4.8083733231074345E-4</v>
      </c>
      <c r="E5" s="8">
        <f>INPUTS!$E$5*INPUTS!P6</f>
        <v>118.5080987172506</v>
      </c>
    </row>
    <row r="6" spans="1:1024">
      <c r="A6" s="4" t="s">
        <v>13</v>
      </c>
      <c r="B6" s="9">
        <f>INPUTS!G5*INPUTS!$E$5</f>
        <v>1502.8060842383472</v>
      </c>
      <c r="C6" s="9">
        <f>INPUTS!H5*INPUTS!$E$5</f>
        <v>1749.5193481985141</v>
      </c>
      <c r="D6" s="9">
        <f>INPUTS!I5*INPUTS!$E$5</f>
        <v>0.16027911077024781</v>
      </c>
      <c r="E6" s="9">
        <f>INPUTS!J5*INPUTS!$E$5</f>
        <v>7799.0261079122383</v>
      </c>
    </row>
    <row r="11" spans="1:1024">
      <c r="AMJ11" s="2"/>
    </row>
    <row r="12" spans="1:1024">
      <c r="AMJ12" s="2"/>
    </row>
    <row r="13" spans="1:1024">
      <c r="AMJ13" s="2"/>
    </row>
    <row r="14" spans="1:1024">
      <c r="AMJ14" s="2"/>
    </row>
    <row r="15" spans="1:1024">
      <c r="AMJ15" s="2"/>
    </row>
    <row r="16" spans="1:1024">
      <c r="AMJ16" s="2"/>
    </row>
    <row r="17" spans="1024:1024">
      <c r="AMJ17" s="2"/>
    </row>
    <row r="18" spans="1024:1024">
      <c r="AMJ18" s="2"/>
    </row>
    <row r="19" spans="1024:1024">
      <c r="AMJ19" s="2"/>
    </row>
    <row r="20" spans="1024:1024">
      <c r="AMJ20" s="2"/>
    </row>
    <row r="21" spans="1024:1024">
      <c r="AMJ21" s="2"/>
    </row>
    <row r="22" spans="1024:1024">
      <c r="AMJ22" s="2"/>
    </row>
    <row r="23" spans="1024:1024">
      <c r="AMJ23" s="2"/>
    </row>
    <row r="24" spans="1024:1024">
      <c r="AMJ24" s="2"/>
    </row>
    <row r="25" spans="1024:1024">
      <c r="AMJ25" s="2"/>
    </row>
    <row r="26" spans="1024:1024">
      <c r="AMJ26" s="2"/>
    </row>
    <row r="27" spans="1024:1024" s="2" customFormat="1"/>
    <row r="28" spans="1024:1024" s="2" customFormat="1"/>
    <row r="29" spans="1024:1024" s="2" customFormat="1"/>
    <row r="30" spans="1024:1024" s="2" customFormat="1"/>
    <row r="31" spans="1024:1024" s="2" customFormat="1"/>
    <row r="32" spans="1024:1024">
      <c r="AMJ32" s="2"/>
    </row>
    <row r="33" spans="1:1024">
      <c r="A33" s="10"/>
      <c r="AMJ33" s="2"/>
    </row>
    <row r="34" spans="1:1024">
      <c r="AMJ34" s="2"/>
    </row>
    <row r="35" spans="1:1024">
      <c r="AMJ35" s="2"/>
    </row>
    <row r="36" spans="1:1024">
      <c r="AMJ36" s="2"/>
    </row>
    <row r="37" spans="1:1024">
      <c r="AMJ37" s="2"/>
    </row>
    <row r="38" spans="1:1024">
      <c r="B38" s="11"/>
      <c r="C38" s="11"/>
      <c r="AMJ38" s="2"/>
    </row>
    <row r="39" spans="1:1024">
      <c r="AMJ39" s="2"/>
    </row>
    <row r="40" spans="1:1024">
      <c r="AMJ40" s="2"/>
    </row>
    <row r="41" spans="1:1024">
      <c r="AMJ41" s="2"/>
    </row>
    <row r="42" spans="1:1024">
      <c r="AMJ42" s="2"/>
    </row>
    <row r="43" spans="1:1024">
      <c r="AMJ43" s="2"/>
    </row>
    <row r="44" spans="1:1024">
      <c r="AMJ44" s="2"/>
    </row>
    <row r="45" spans="1:1024">
      <c r="AMJ45" s="2"/>
    </row>
    <row r="46" spans="1:1024">
      <c r="AMJ46" s="2"/>
    </row>
    <row r="47" spans="1:1024">
      <c r="AMJ47" s="2"/>
    </row>
    <row r="48" spans="1:1024">
      <c r="AMJ48" s="2"/>
    </row>
    <row r="49" spans="1024:1024">
      <c r="AMJ49" s="2"/>
    </row>
    <row r="50" spans="1024:1024">
      <c r="AMJ50" s="2"/>
    </row>
    <row r="51" spans="1024:1024">
      <c r="AMJ51" s="2"/>
    </row>
    <row r="52" spans="1024:1024">
      <c r="AMJ52" s="2"/>
    </row>
    <row r="53" spans="1024:1024">
      <c r="AMJ53" s="2"/>
    </row>
    <row r="54" spans="1024:1024">
      <c r="AMJ54" s="2"/>
    </row>
    <row r="55" spans="1024:1024">
      <c r="AMJ55" s="2"/>
    </row>
    <row r="56" spans="1024:1024">
      <c r="AMJ56" s="2"/>
    </row>
    <row r="57" spans="1024:1024">
      <c r="AMJ57" s="2"/>
    </row>
    <row r="58" spans="1024:1024">
      <c r="AMJ58" s="2"/>
    </row>
    <row r="59" spans="1024:1024">
      <c r="AMJ59" s="2"/>
    </row>
    <row r="60" spans="1024:1024">
      <c r="AMJ60" s="2"/>
    </row>
    <row r="61" spans="1024:1024">
      <c r="AMJ61" s="2"/>
    </row>
    <row r="62" spans="1024:1024">
      <c r="AMJ62" s="2"/>
    </row>
    <row r="63" spans="1024:1024">
      <c r="AMJ63" s="2"/>
    </row>
    <row r="64" spans="1024:1024">
      <c r="AMJ64" s="2"/>
    </row>
    <row r="65" spans="1024:1024">
      <c r="AMJ65" s="2"/>
    </row>
    <row r="66" spans="1024:1024">
      <c r="AMJ66" s="2"/>
    </row>
    <row r="67" spans="1024:1024">
      <c r="AMJ67" s="2"/>
    </row>
    <row r="68" spans="1024:1024">
      <c r="AMJ68" s="2"/>
    </row>
    <row r="69" spans="1024:1024">
      <c r="AMJ69" s="2"/>
    </row>
    <row r="70" spans="1024:1024">
      <c r="AMJ70" s="2"/>
    </row>
    <row r="71" spans="1024:1024">
      <c r="AMJ71" s="2"/>
    </row>
    <row r="72" spans="1024:1024">
      <c r="AMJ72" s="2"/>
    </row>
    <row r="73" spans="1024:1024">
      <c r="AMJ73" s="2"/>
    </row>
    <row r="74" spans="1024:1024">
      <c r="AMJ74" s="2"/>
    </row>
    <row r="75" spans="1024:1024">
      <c r="AMJ75" s="2"/>
    </row>
  </sheetData>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
  <sheetViews>
    <sheetView zoomScale="90" zoomScaleNormal="90" workbookViewId="0">
      <selection activeCell="F11" sqref="F11"/>
    </sheetView>
  </sheetViews>
  <sheetFormatPr defaultColWidth="11.7109375" defaultRowHeight="12.75"/>
  <cols>
    <col min="1" max="1" width="37.7109375" style="2" customWidth="1"/>
    <col min="2" max="5" width="14.140625" style="2" customWidth="1"/>
    <col min="6" max="6" width="8" style="2" customWidth="1"/>
    <col min="7" max="10" width="14.140625" style="2" customWidth="1"/>
    <col min="11" max="11" width="3.42578125" style="2" customWidth="1"/>
    <col min="12" max="1002" width="11.5703125" style="2"/>
    <col min="1003" max="1019" width="11.5703125" style="2" customWidth="1"/>
    <col min="1020" max="1024" width="11.5703125" customWidth="1"/>
  </cols>
  <sheetData>
    <row r="1" spans="1:1024" s="3" customFormat="1">
      <c r="A1" s="3" t="s">
        <v>6</v>
      </c>
      <c r="AMF1"/>
      <c r="AMG1"/>
      <c r="AMH1"/>
      <c r="AMI1"/>
      <c r="AMJ1"/>
    </row>
    <row r="2" spans="1:1024" s="3" customFormat="1">
      <c r="AMF2"/>
      <c r="AMG2"/>
      <c r="AMH2"/>
      <c r="AMI2"/>
      <c r="AMJ2"/>
    </row>
    <row r="3" spans="1:1024" s="12" customFormat="1">
      <c r="B3" s="12" t="s">
        <v>14</v>
      </c>
      <c r="G3" s="12" t="s">
        <v>15</v>
      </c>
      <c r="AMF3"/>
      <c r="AMG3"/>
      <c r="AMH3"/>
      <c r="AMI3"/>
      <c r="AMJ3"/>
    </row>
    <row r="4" spans="1:1024" s="14" customFormat="1" ht="35.450000000000003">
      <c r="A4" s="2"/>
      <c r="B4" s="13" t="s">
        <v>7</v>
      </c>
      <c r="C4" s="13" t="s">
        <v>8</v>
      </c>
      <c r="D4" s="13" t="s">
        <v>9</v>
      </c>
      <c r="E4" s="13" t="s">
        <v>10</v>
      </c>
      <c r="G4" s="13" t="s">
        <v>7</v>
      </c>
      <c r="H4" s="13" t="s">
        <v>8</v>
      </c>
      <c r="I4" s="13" t="s">
        <v>9</v>
      </c>
      <c r="J4" s="13" t="s">
        <v>10</v>
      </c>
      <c r="ALO4" s="2"/>
      <c r="ALP4" s="2"/>
      <c r="ALQ4" s="2"/>
      <c r="ALR4" s="2"/>
      <c r="ALS4" s="2"/>
      <c r="ALT4" s="2"/>
      <c r="ALU4" s="2"/>
      <c r="ALV4" s="2"/>
      <c r="ALW4" s="2"/>
      <c r="ALX4" s="2"/>
      <c r="ALY4" s="2"/>
      <c r="ALZ4" s="2"/>
      <c r="AMA4" s="2"/>
      <c r="AMB4" s="2"/>
      <c r="AMC4" s="2"/>
      <c r="AMD4" s="2"/>
      <c r="AME4" s="2"/>
      <c r="AMF4"/>
      <c r="AMG4"/>
      <c r="AMH4"/>
      <c r="AMI4"/>
      <c r="AMJ4"/>
    </row>
    <row r="5" spans="1:1024">
      <c r="A5" s="4" t="s">
        <v>16</v>
      </c>
      <c r="B5" s="8">
        <f>SUM(B16:B25)</f>
        <v>21.530220200758894</v>
      </c>
      <c r="C5" s="8">
        <f>SUM(C16:C25)</f>
        <v>24.62567076005875</v>
      </c>
      <c r="D5" s="8">
        <f>SUM(D16:D25)</f>
        <v>1.1773943253012855E-4</v>
      </c>
      <c r="E5" s="8">
        <f>SUM(E16:E25)</f>
        <v>106.1167142452736</v>
      </c>
      <c r="F5" s="15"/>
      <c r="G5" s="16">
        <f>SUM(G16:G25)</f>
        <v>1957.2927455235358</v>
      </c>
      <c r="H5" s="16">
        <f>SUM(H16:H25)</f>
        <v>1309.8761042584445</v>
      </c>
      <c r="I5" s="16">
        <f>SUM(I16:I25)</f>
        <v>3.9246477510042857E-2</v>
      </c>
      <c r="J5" s="16">
        <f>SUM(J16:J25)</f>
        <v>6983.548245587378</v>
      </c>
      <c r="K5" s="15"/>
    </row>
    <row r="6" spans="1:1024">
      <c r="B6" s="17"/>
      <c r="C6" s="17"/>
      <c r="D6" s="17"/>
      <c r="E6" s="17"/>
      <c r="F6" s="15"/>
      <c r="G6" s="17"/>
      <c r="H6" s="17"/>
      <c r="I6" s="17"/>
      <c r="J6" s="17"/>
      <c r="K6" s="15"/>
    </row>
    <row r="7" spans="1:1024">
      <c r="A7" s="4" t="s">
        <v>17</v>
      </c>
      <c r="B7" s="18">
        <f>SUM(B21:B25)</f>
        <v>15.805874053696538</v>
      </c>
      <c r="C7" s="18">
        <f>SUM(C21:C25)</f>
        <v>6.8922935214198651</v>
      </c>
      <c r="D7" s="18">
        <f>SUM(D21:D25)</f>
        <v>0</v>
      </c>
      <c r="E7" s="18">
        <f>SUM(E21:E25)</f>
        <v>63.505137731658209</v>
      </c>
      <c r="G7" s="9">
        <f>SUM(G21:G25)</f>
        <v>1436.8976412451402</v>
      </c>
      <c r="H7" s="9">
        <f>SUM(H21:H25)</f>
        <v>366.61135752233326</v>
      </c>
      <c r="I7" s="9">
        <f>SUM(I21:I25)</f>
        <v>0</v>
      </c>
      <c r="J7" s="9">
        <f>SUM(J21:J25)</f>
        <v>4179.2774714701409</v>
      </c>
    </row>
    <row r="8" spans="1:1024">
      <c r="A8" s="4" t="s">
        <v>18</v>
      </c>
      <c r="B8" s="18">
        <f>SUM(B16:B20)</f>
        <v>5.724346147062354</v>
      </c>
      <c r="C8" s="18">
        <f>SUM(C16:C20)</f>
        <v>17.733377238638887</v>
      </c>
      <c r="D8" s="18">
        <f>SUM(D16:D20)</f>
        <v>1.1773943253012855E-4</v>
      </c>
      <c r="E8" s="18">
        <f>SUM(E16:E20)</f>
        <v>42.611576513615383</v>
      </c>
      <c r="G8" s="9">
        <f>SUM(G16:G20)</f>
        <v>520.39510427839582</v>
      </c>
      <c r="H8" s="9">
        <f>SUM(H16:H20)</f>
        <v>943.26474673611108</v>
      </c>
      <c r="I8" s="9">
        <f>SUM(I16:I20)</f>
        <v>3.9246477510042857E-2</v>
      </c>
      <c r="J8" s="9">
        <f>SUM(J16:J20)</f>
        <v>2804.2707741172371</v>
      </c>
    </row>
    <row r="10" spans="1:1024">
      <c r="A10" s="4" t="s">
        <v>19</v>
      </c>
      <c r="B10" s="18">
        <f>B16+B21</f>
        <v>0</v>
      </c>
      <c r="C10" s="18">
        <f>C16+C21</f>
        <v>0</v>
      </c>
      <c r="D10" s="18">
        <f>D16+D21</f>
        <v>0</v>
      </c>
      <c r="E10" s="18">
        <f>E16+E21</f>
        <v>0</v>
      </c>
      <c r="F10" s="19"/>
      <c r="G10" s="9">
        <f>G16+G21</f>
        <v>0</v>
      </c>
      <c r="H10" s="9">
        <f>H16+H21</f>
        <v>0</v>
      </c>
      <c r="I10" s="9">
        <f>I16+I21</f>
        <v>0</v>
      </c>
      <c r="J10" s="9">
        <f>J16+J21</f>
        <v>0</v>
      </c>
    </row>
    <row r="11" spans="1:1024">
      <c r="A11" s="4" t="s">
        <v>20</v>
      </c>
      <c r="B11" s="18">
        <f>B17+B22</f>
        <v>2.8020447659653027</v>
      </c>
      <c r="C11" s="18">
        <f>C17+C22</f>
        <v>4.2704799483657547</v>
      </c>
      <c r="D11" s="18">
        <f>D17+D22</f>
        <v>9.1636522655867521E-5</v>
      </c>
      <c r="E11" s="18">
        <f>E17+E22</f>
        <v>16.763653194261394</v>
      </c>
      <c r="F11" s="19"/>
      <c r="G11" s="9">
        <f>G17+G22</f>
        <v>254.7313423604821</v>
      </c>
      <c r="H11" s="9">
        <f>H17+H22</f>
        <v>227.1531887428593</v>
      </c>
      <c r="I11" s="9">
        <f>I17+I22</f>
        <v>3.0545507551955842E-2</v>
      </c>
      <c r="J11" s="9">
        <f>J17+J22</f>
        <v>1103.2171669378056</v>
      </c>
    </row>
    <row r="12" spans="1:1024">
      <c r="A12" s="4" t="s">
        <v>21</v>
      </c>
      <c r="B12" s="18">
        <f>B18+B23</f>
        <v>4.9063532881964829</v>
      </c>
      <c r="C12" s="18">
        <f>C18+C23</f>
        <v>7.931156419556272</v>
      </c>
      <c r="D12" s="18">
        <f>D18+D23</f>
        <v>0</v>
      </c>
      <c r="E12" s="18">
        <f>E18+E23</f>
        <v>30.189937253327898</v>
      </c>
      <c r="F12" s="19"/>
      <c r="G12" s="9">
        <f>G18+G23</f>
        <v>446.03211710877122</v>
      </c>
      <c r="H12" s="9">
        <f>H18+H23</f>
        <v>421.87002231682294</v>
      </c>
      <c r="I12" s="9">
        <f>I18+I23</f>
        <v>0</v>
      </c>
      <c r="J12" s="9">
        <f>J18+J23</f>
        <v>1986.8018420977587</v>
      </c>
    </row>
    <row r="13" spans="1:1024">
      <c r="A13" s="4" t="s">
        <v>22</v>
      </c>
      <c r="B13" s="18">
        <f>B19+B24</f>
        <v>11.010026188624444</v>
      </c>
      <c r="C13" s="18">
        <f>C19+C24</f>
        <v>8.8263560922631754</v>
      </c>
      <c r="D13" s="18">
        <f>D19+D24</f>
        <v>2.6102909874261037E-5</v>
      </c>
      <c r="E13" s="18">
        <f>E19+E24</f>
        <v>38.999844350548344</v>
      </c>
      <c r="F13" s="19"/>
      <c r="G13" s="9">
        <f>G19+G24</f>
        <v>1000.9114716931315</v>
      </c>
      <c r="H13" s="9">
        <f>H19+H24</f>
        <v>469.48702618421146</v>
      </c>
      <c r="I13" s="9">
        <f>I19+I24</f>
        <v>8.7009699580870119E-3</v>
      </c>
      <c r="J13" s="9">
        <f>J19+J24</f>
        <v>2566.5824326499392</v>
      </c>
    </row>
    <row r="14" spans="1:1024">
      <c r="A14" s="4" t="s">
        <v>23</v>
      </c>
      <c r="B14" s="18">
        <f>B20+B25</f>
        <v>2.811795957972663</v>
      </c>
      <c r="C14" s="18">
        <f>C20+C25</f>
        <v>3.5976782998735528</v>
      </c>
      <c r="D14" s="18">
        <f>D20+D25</f>
        <v>0</v>
      </c>
      <c r="E14" s="18">
        <f>E20+E25</f>
        <v>20.163279447135956</v>
      </c>
      <c r="F14" s="19"/>
      <c r="G14" s="9">
        <f>G20+G25</f>
        <v>255.61781436115115</v>
      </c>
      <c r="H14" s="9">
        <f>H20+H25</f>
        <v>191.3658670145507</v>
      </c>
      <c r="I14" s="9">
        <f>I20+I25</f>
        <v>0</v>
      </c>
      <c r="J14" s="9">
        <f>J20+J25</f>
        <v>1326.9468039018752</v>
      </c>
    </row>
    <row r="16" spans="1:1024">
      <c r="A16" s="4" t="s">
        <v>24</v>
      </c>
      <c r="B16" s="20">
        <f>INPUTS!$E25*INPUTS!M25</f>
        <v>0</v>
      </c>
      <c r="C16" s="20">
        <f>INPUTS!$E25*INPUTS!N25</f>
        <v>0</v>
      </c>
      <c r="D16" s="20">
        <f>INPUTS!$E25*INPUTS!O25</f>
        <v>0</v>
      </c>
      <c r="E16" s="20">
        <f>INPUTS!$E25*INPUTS!P25</f>
        <v>0</v>
      </c>
      <c r="G16" s="21">
        <f>INPUTS!$E25*INPUTS!G25</f>
        <v>0</v>
      </c>
      <c r="H16" s="21">
        <f>INPUTS!$E25*INPUTS!H25</f>
        <v>0</v>
      </c>
      <c r="I16" s="21">
        <f>INPUTS!$E25*INPUTS!I25</f>
        <v>0</v>
      </c>
      <c r="J16" s="21">
        <f>INPUTS!$E25*INPUTS!J25</f>
        <v>0</v>
      </c>
    </row>
    <row r="17" spans="1:10">
      <c r="A17" s="4" t="s">
        <v>25</v>
      </c>
      <c r="B17" s="20">
        <f>INPUTS!$E26*INPUTS!M26</f>
        <v>0.73355402206578058</v>
      </c>
      <c r="C17" s="20">
        <f>INPUTS!$E26*INPUTS!N26</f>
        <v>3.0668658843964591</v>
      </c>
      <c r="D17" s="20">
        <f>INPUTS!$E26*INPUTS!O26</f>
        <v>9.1636522655867521E-5</v>
      </c>
      <c r="E17" s="20">
        <f>INPUTS!$E26*INPUTS!P26</f>
        <v>8.0156523338800341</v>
      </c>
      <c r="G17" s="21">
        <f>INPUTS!$E26*INPUTS!G26</f>
        <v>66.686729278707332</v>
      </c>
      <c r="H17" s="21">
        <f>INPUTS!$E26*INPUTS!H26</f>
        <v>163.13116406364145</v>
      </c>
      <c r="I17" s="21">
        <f>INPUTS!$E26*INPUTS!I26</f>
        <v>3.0545507551955842E-2</v>
      </c>
      <c r="J17" s="21">
        <f>INPUTS!$E26*INPUTS!J26</f>
        <v>527.51063007964854</v>
      </c>
    </row>
    <row r="18" spans="1:10">
      <c r="A18" s="4" t="s">
        <v>26</v>
      </c>
      <c r="B18" s="20">
        <f>INPUTS!$E27*INPUTS!M27</f>
        <v>1.2376993075788569</v>
      </c>
      <c r="C18" s="20">
        <f>INPUTS!$E27*INPUTS!N27</f>
        <v>5.6148327540223413</v>
      </c>
      <c r="D18" s="20">
        <f>INPUTS!$E27*INPUTS!O27</f>
        <v>0</v>
      </c>
      <c r="E18" s="20">
        <f>INPUTS!$E27*INPUTS!P27</f>
        <v>14.339324725870817</v>
      </c>
      <c r="G18" s="21">
        <f>INPUTS!$E27*INPUTS!G27</f>
        <v>112.51811887080518</v>
      </c>
      <c r="H18" s="21">
        <f>INPUTS!$E27*INPUTS!H27</f>
        <v>298.661316703316</v>
      </c>
      <c r="I18" s="21">
        <f>INPUTS!$E27*INPUTS!I27</f>
        <v>0</v>
      </c>
      <c r="J18" s="21">
        <f>INPUTS!$E27*INPUTS!J27</f>
        <v>943.67194408983539</v>
      </c>
    </row>
    <row r="19" spans="1:10">
      <c r="A19" s="4" t="s">
        <v>27</v>
      </c>
      <c r="B19" s="20">
        <f>INPUTS!$E28*INPUTS!M28</f>
        <v>2.977979152272149</v>
      </c>
      <c r="C19" s="20">
        <f>INPUTS!$E28*INPUTS!N28</f>
        <v>6.4173762162301502</v>
      </c>
      <c r="D19" s="20">
        <f>INPUTS!$E28*INPUTS!O28</f>
        <v>2.6102909874261037E-5</v>
      </c>
      <c r="E19" s="20">
        <f>INPUTS!$E28*INPUTS!P28</f>
        <v>15.274673261904402</v>
      </c>
      <c r="G19" s="21">
        <f>INPUTS!$E28*INPUTS!G28</f>
        <v>270.72537747928629</v>
      </c>
      <c r="H19" s="21">
        <f>INPUTS!$E28*INPUTS!H28</f>
        <v>341.34979873564629</v>
      </c>
      <c r="I19" s="21">
        <f>INPUTS!$E28*INPUTS!I28</f>
        <v>8.7009699580870119E-3</v>
      </c>
      <c r="J19" s="21">
        <f>INPUTS!$E28*INPUTS!J28</f>
        <v>1005.2272954243307</v>
      </c>
    </row>
    <row r="20" spans="1:10">
      <c r="A20" s="4" t="s">
        <v>28</v>
      </c>
      <c r="B20" s="20">
        <f>INPUTS!$E29*INPUTS!M29</f>
        <v>0.77511366514556712</v>
      </c>
      <c r="C20" s="20">
        <f>INPUTS!$E29*INPUTS!N29</f>
        <v>2.6343023839899384</v>
      </c>
      <c r="D20" s="20">
        <f>INPUTS!$E29*INPUTS!O29</f>
        <v>0</v>
      </c>
      <c r="E20" s="20">
        <f>INPUTS!$E29*INPUTS!P29</f>
        <v>4.9819261919601274</v>
      </c>
      <c r="G20" s="21">
        <f>INPUTS!$E29*INPUTS!G29</f>
        <v>70.464878649597011</v>
      </c>
      <c r="H20" s="21">
        <f>INPUTS!$E29*INPUTS!H29</f>
        <v>140.12246723350736</v>
      </c>
      <c r="I20" s="21">
        <f>INPUTS!$E29*INPUTS!I29</f>
        <v>0</v>
      </c>
      <c r="J20" s="21">
        <f>INPUTS!$E29*INPUTS!J29</f>
        <v>327.86090452342251</v>
      </c>
    </row>
    <row r="21" spans="1:10">
      <c r="A21" s="4" t="s">
        <v>29</v>
      </c>
      <c r="B21" s="20">
        <f>INPUTS!$E32*INPUTS!M32</f>
        <v>0</v>
      </c>
      <c r="C21" s="20">
        <f>INPUTS!$E32*INPUTS!N32</f>
        <v>0</v>
      </c>
      <c r="D21" s="20">
        <f>INPUTS!$E32*INPUTS!O32</f>
        <v>0</v>
      </c>
      <c r="E21" s="20">
        <f>INPUTS!$E32*INPUTS!P32</f>
        <v>0</v>
      </c>
      <c r="G21" s="21">
        <f>INPUTS!$E32*INPUTS!G32</f>
        <v>0</v>
      </c>
      <c r="H21" s="21">
        <f>INPUTS!$E32*INPUTS!H32</f>
        <v>0</v>
      </c>
      <c r="I21" s="21">
        <f>INPUTS!$E32*INPUTS!I32</f>
        <v>0</v>
      </c>
      <c r="J21" s="21">
        <f>INPUTS!$E32*INPUTS!J32</f>
        <v>0</v>
      </c>
    </row>
    <row r="22" spans="1:10">
      <c r="A22" s="4" t="s">
        <v>30</v>
      </c>
      <c r="B22" s="20">
        <f>INPUTS!$E33*INPUTS!M33</f>
        <v>2.0684907438995221</v>
      </c>
      <c r="C22" s="20">
        <f>INPUTS!$E33*INPUTS!N33</f>
        <v>1.2036140639692958</v>
      </c>
      <c r="D22" s="20">
        <f>INPUTS!$E33*INPUTS!O33</f>
        <v>0</v>
      </c>
      <c r="E22" s="20">
        <f>INPUTS!$E33*INPUTS!P33</f>
        <v>8.7480008603813584</v>
      </c>
      <c r="G22" s="21">
        <f>INPUTS!$E33*INPUTS!G33</f>
        <v>188.04461308177477</v>
      </c>
      <c r="H22" s="21">
        <f>INPUTS!$E33*INPUTS!H33</f>
        <v>64.02202467921785</v>
      </c>
      <c r="I22" s="21">
        <f>INPUTS!$E33*INPUTS!I33</f>
        <v>0</v>
      </c>
      <c r="J22" s="21">
        <f>INPUTS!$E33*INPUTS!J33</f>
        <v>575.70653685815705</v>
      </c>
    </row>
    <row r="23" spans="1:10">
      <c r="A23" s="4" t="s">
        <v>31</v>
      </c>
      <c r="B23" s="20">
        <f>INPUTS!$E34*INPUTS!M34</f>
        <v>3.6686539806176262</v>
      </c>
      <c r="C23" s="20">
        <f>INPUTS!$E34*INPUTS!N34</f>
        <v>2.3163236655339303</v>
      </c>
      <c r="D23" s="20">
        <f>INPUTS!$E34*INPUTS!O34</f>
        <v>0</v>
      </c>
      <c r="E23" s="20">
        <f>INPUTS!$E34*INPUTS!P34</f>
        <v>15.850612527457079</v>
      </c>
      <c r="G23" s="21">
        <f>INPUTS!$E34*INPUTS!G34</f>
        <v>333.51399823796601</v>
      </c>
      <c r="H23" s="21">
        <f>INPUTS!$E34*INPUTS!H34</f>
        <v>123.20870561350694</v>
      </c>
      <c r="I23" s="21">
        <f>INPUTS!$E34*INPUTS!I34</f>
        <v>0</v>
      </c>
      <c r="J23" s="21">
        <f>INPUTS!$E34*INPUTS!J34</f>
        <v>1043.1298980079234</v>
      </c>
    </row>
    <row r="24" spans="1:10">
      <c r="A24" s="4" t="s">
        <v>32</v>
      </c>
      <c r="B24" s="20">
        <f>INPUTS!$E35*INPUTS!M35</f>
        <v>8.0320470363522958</v>
      </c>
      <c r="C24" s="20">
        <f>INPUTS!$E35*INPUTS!N35</f>
        <v>2.4089798760330243</v>
      </c>
      <c r="D24" s="20">
        <f>INPUTS!$E35*INPUTS!O35</f>
        <v>0</v>
      </c>
      <c r="E24" s="20">
        <f>INPUTS!$E35*INPUTS!P35</f>
        <v>23.725171088643943</v>
      </c>
      <c r="G24" s="21">
        <f>INPUTS!$E35*INPUTS!G35</f>
        <v>730.18609421384519</v>
      </c>
      <c r="H24" s="21">
        <f>INPUTS!$E35*INPUTS!H35</f>
        <v>128.13722744856514</v>
      </c>
      <c r="I24" s="21">
        <f>INPUTS!$E35*INPUTS!I35</f>
        <v>0</v>
      </c>
      <c r="J24" s="21">
        <f>INPUTS!$E35*INPUTS!J35</f>
        <v>1561.3551372256084</v>
      </c>
    </row>
    <row r="25" spans="1:10">
      <c r="A25" s="4" t="s">
        <v>33</v>
      </c>
      <c r="B25" s="20">
        <f>INPUTS!$E36*INPUTS!M36</f>
        <v>2.0366822928270958</v>
      </c>
      <c r="C25" s="20">
        <f>INPUTS!$E36*INPUTS!N36</f>
        <v>0.9633759158836146</v>
      </c>
      <c r="D25" s="20">
        <f>INPUTS!$E36*INPUTS!O36</f>
        <v>0</v>
      </c>
      <c r="E25" s="20">
        <f>INPUTS!$E36*INPUTS!P36</f>
        <v>15.18135325517583</v>
      </c>
      <c r="G25" s="21">
        <f>INPUTS!$E36*INPUTS!G36</f>
        <v>185.15293571155414</v>
      </c>
      <c r="H25" s="21">
        <f>INPUTS!$E36*INPUTS!H36</f>
        <v>51.24339978104333</v>
      </c>
      <c r="I25" s="21">
        <f>INPUTS!$E36*INPUTS!I36</f>
        <v>0</v>
      </c>
      <c r="J25" s="21">
        <f>INPUTS!$E36*INPUTS!J36</f>
        <v>999.08589937845261</v>
      </c>
    </row>
    <row r="26" spans="1:10">
      <c r="B26" s="22"/>
      <c r="C26" s="22"/>
      <c r="D26" s="22"/>
      <c r="E26" s="22"/>
      <c r="G26" s="22"/>
      <c r="H26" s="22"/>
      <c r="I26" s="22"/>
      <c r="J26" s="22"/>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6"/>
  <sheetViews>
    <sheetView zoomScale="90" zoomScaleNormal="90" workbookViewId="0"/>
  </sheetViews>
  <sheetFormatPr defaultColWidth="11.5703125" defaultRowHeight="12.75"/>
  <cols>
    <col min="1" max="1" width="22.42578125" style="2" customWidth="1"/>
    <col min="2" max="2" width="11.7109375" style="2" customWidth="1"/>
    <col min="3" max="3" width="4" style="2" customWidth="1"/>
    <col min="4" max="5" width="10" style="2" customWidth="1"/>
    <col min="6" max="6" width="4" style="2" customWidth="1"/>
    <col min="7" max="9" width="10" style="2" customWidth="1"/>
    <col min="10" max="10" width="11.140625" style="2" customWidth="1"/>
    <col min="11" max="11" width="4" style="2" customWidth="1"/>
    <col min="12" max="12" width="17.5703125" style="2" customWidth="1"/>
    <col min="13" max="16" width="11.5703125" style="2" customWidth="1"/>
    <col min="17" max="17" width="17.5703125" style="2" customWidth="1"/>
    <col min="18" max="26" width="11.5703125" style="2"/>
  </cols>
  <sheetData>
    <row r="1" spans="1:1024" s="2" customFormat="1">
      <c r="A1" s="3" t="str">
        <f>Basic!A1</f>
        <v>MEXICO (ISO3 CODE = MEX)</v>
      </c>
      <c r="ALZ1"/>
      <c r="AMA1"/>
      <c r="AMB1"/>
      <c r="AMC1"/>
      <c r="AMD1"/>
      <c r="AME1"/>
      <c r="AMF1"/>
      <c r="AMG1"/>
      <c r="AMH1"/>
      <c r="AMI1"/>
      <c r="AMJ1"/>
    </row>
    <row r="2" spans="1:1024" s="2" customFormat="1">
      <c r="A2" s="3"/>
      <c r="ALZ2"/>
      <c r="AMA2"/>
      <c r="AMB2"/>
      <c r="AMC2"/>
      <c r="AMD2"/>
      <c r="AME2"/>
      <c r="AMF2"/>
      <c r="AMG2"/>
      <c r="AMH2"/>
      <c r="AMI2"/>
      <c r="AMJ2"/>
    </row>
    <row r="3" spans="1:1024" s="2" customFormat="1">
      <c r="A3" s="23"/>
      <c r="B3" s="23"/>
      <c r="C3" s="23"/>
      <c r="D3" s="24" t="s">
        <v>34</v>
      </c>
      <c r="E3" s="15"/>
      <c r="F3" s="15"/>
      <c r="G3" s="23" t="s">
        <v>35</v>
      </c>
      <c r="H3" s="23"/>
      <c r="I3" s="23"/>
      <c r="J3" s="23"/>
      <c r="M3" s="15" t="s">
        <v>36</v>
      </c>
      <c r="ALZ3"/>
      <c r="AMA3"/>
      <c r="AMB3"/>
      <c r="AMC3"/>
      <c r="AMD3"/>
      <c r="AME3"/>
      <c r="AMF3"/>
      <c r="AMG3"/>
      <c r="AMH3"/>
      <c r="AMI3"/>
      <c r="AMJ3"/>
    </row>
    <row r="4" spans="1:1024" s="24" customFormat="1" ht="47.45">
      <c r="A4" s="14"/>
      <c r="B4" s="25" t="s">
        <v>37</v>
      </c>
      <c r="C4" s="26"/>
      <c r="D4" s="25" t="s">
        <v>38</v>
      </c>
      <c r="E4" s="25" t="s">
        <v>39</v>
      </c>
      <c r="F4" s="25"/>
      <c r="G4" s="14" t="s">
        <v>40</v>
      </c>
      <c r="H4" s="14" t="s">
        <v>41</v>
      </c>
      <c r="I4" s="14" t="s">
        <v>42</v>
      </c>
      <c r="J4" s="14" t="s">
        <v>43</v>
      </c>
      <c r="M4" s="14" t="s">
        <v>7</v>
      </c>
      <c r="N4" s="14" t="s">
        <v>8</v>
      </c>
      <c r="O4" s="14" t="s">
        <v>9</v>
      </c>
      <c r="P4" s="14" t="s">
        <v>44</v>
      </c>
      <c r="ALZ4"/>
      <c r="AMA4"/>
      <c r="AMB4"/>
      <c r="AMC4"/>
      <c r="AMD4"/>
      <c r="AME4"/>
      <c r="AMF4"/>
      <c r="AMG4"/>
      <c r="AMH4"/>
      <c r="AMI4"/>
      <c r="AMJ4"/>
    </row>
    <row r="5" spans="1:1024">
      <c r="A5" s="15" t="s">
        <v>45</v>
      </c>
      <c r="B5" s="27">
        <v>128932753</v>
      </c>
      <c r="C5" s="22"/>
      <c r="D5" s="27">
        <v>626219</v>
      </c>
      <c r="E5" s="28">
        <f>D5/B5</f>
        <v>4.8569427506135699E-3</v>
      </c>
      <c r="F5" s="29"/>
      <c r="G5" s="27">
        <v>309414</v>
      </c>
      <c r="H5" s="27">
        <v>360210</v>
      </c>
      <c r="I5" s="27">
        <v>33</v>
      </c>
      <c r="J5" s="27">
        <v>1605748</v>
      </c>
      <c r="L5" s="4" t="s">
        <v>46</v>
      </c>
      <c r="M5" s="30">
        <v>1.0999999999999999E-2</v>
      </c>
      <c r="N5" s="30">
        <v>1.8800000000000001E-2</v>
      </c>
      <c r="O5" s="30">
        <v>3.0000000000000001E-3</v>
      </c>
      <c r="P5" s="31">
        <f>((G5*M5)+(H5*N5)+(I5*O5))/(G5+H5+I5)</f>
        <v>1.5195243236462846E-2</v>
      </c>
    </row>
    <row r="6" spans="1:1024" s="2" customFormat="1">
      <c r="L6" s="4" t="s">
        <v>47</v>
      </c>
      <c r="M6" s="9">
        <f>M5*G5</f>
        <v>3403.5539999999996</v>
      </c>
      <c r="N6" s="9">
        <f>N5*H5</f>
        <v>6771.9480000000003</v>
      </c>
      <c r="O6" s="9">
        <f>O5*I5</f>
        <v>9.9000000000000005E-2</v>
      </c>
      <c r="P6" s="9">
        <f>P5*J5</f>
        <v>24399.731436463742</v>
      </c>
      <c r="ALZ6"/>
      <c r="AMA6"/>
      <c r="AMB6"/>
      <c r="AMC6"/>
      <c r="AMD6"/>
      <c r="AME6"/>
      <c r="AMF6"/>
      <c r="AMG6"/>
      <c r="AMH6"/>
      <c r="AMI6"/>
      <c r="AMJ6"/>
    </row>
    <row r="7" spans="1:1024">
      <c r="A7" s="15" t="s">
        <v>48</v>
      </c>
    </row>
    <row r="8" spans="1:1024">
      <c r="A8" s="4" t="s">
        <v>49</v>
      </c>
      <c r="B8" s="31">
        <f>B24/$B$5</f>
        <v>0.1262736862525537</v>
      </c>
      <c r="D8" s="30">
        <v>0</v>
      </c>
      <c r="E8" s="32"/>
      <c r="G8" s="27"/>
      <c r="H8" s="27"/>
      <c r="I8" s="27"/>
      <c r="J8" s="27"/>
    </row>
    <row r="9" spans="1:1024">
      <c r="A9" s="4" t="s">
        <v>50</v>
      </c>
      <c r="B9" s="31">
        <f>B25/$B$5</f>
        <v>8.4922083374734114E-2</v>
      </c>
      <c r="C9" s="33"/>
      <c r="D9" s="30">
        <v>0</v>
      </c>
      <c r="E9" s="32"/>
      <c r="F9" s="32"/>
      <c r="G9" s="30">
        <v>0</v>
      </c>
      <c r="H9" s="30">
        <v>1.6131E-2</v>
      </c>
      <c r="I9" s="30">
        <v>0</v>
      </c>
      <c r="J9" s="30">
        <v>6.2767400000000001E-2</v>
      </c>
    </row>
    <row r="10" spans="1:1024">
      <c r="A10" s="4" t="s">
        <v>51</v>
      </c>
      <c r="B10" s="31">
        <f>B26/$B$5</f>
        <v>0.15280600577884193</v>
      </c>
      <c r="C10" s="33"/>
      <c r="D10" s="30">
        <v>3.00219647770615E-2</v>
      </c>
      <c r="E10" s="32"/>
      <c r="F10" s="32"/>
      <c r="G10" s="30">
        <v>0.22585920000000001</v>
      </c>
      <c r="H10" s="30">
        <v>0.47459099999999999</v>
      </c>
      <c r="I10" s="30">
        <v>0.97</v>
      </c>
      <c r="J10" s="30">
        <v>0.34426443098831799</v>
      </c>
    </row>
    <row r="11" spans="1:1024">
      <c r="A11" s="4" t="s">
        <v>52</v>
      </c>
      <c r="B11" s="31">
        <f>B27/$B$5</f>
        <v>6.1442091444367124E-2</v>
      </c>
      <c r="C11" s="33"/>
      <c r="D11" s="30">
        <v>4.6620041074926101E-2</v>
      </c>
      <c r="E11" s="32"/>
      <c r="F11" s="32"/>
      <c r="G11" s="30">
        <v>9.8676299999999995E-2</v>
      </c>
      <c r="H11" s="30">
        <v>0.22498499999999999</v>
      </c>
      <c r="I11" s="30">
        <v>0</v>
      </c>
      <c r="J11" s="30">
        <v>0.15946816901168201</v>
      </c>
    </row>
    <row r="12" spans="1:1024">
      <c r="A12" s="4" t="s">
        <v>53</v>
      </c>
      <c r="B12" s="31">
        <f>B28/$B$5</f>
        <v>4.3361720508674782E-2</v>
      </c>
      <c r="C12" s="33"/>
      <c r="D12" s="30">
        <v>7.8465003052866106E-2</v>
      </c>
      <c r="E12" s="32"/>
      <c r="F12" s="32"/>
      <c r="G12" s="30">
        <v>9.9553500000000003E-2</v>
      </c>
      <c r="H12" s="30">
        <v>0.107823</v>
      </c>
      <c r="I12" s="30">
        <v>0.03</v>
      </c>
      <c r="J12" s="30">
        <v>7.1228600000000003E-2</v>
      </c>
    </row>
    <row r="13" spans="1:1024">
      <c r="A13" s="4" t="s">
        <v>54</v>
      </c>
      <c r="B13" s="31">
        <f>B29/$B$5</f>
        <v>1.5033394966754491E-2</v>
      </c>
      <c r="C13" s="33"/>
      <c r="D13" s="30">
        <v>4.7273433721086999E-2</v>
      </c>
      <c r="E13" s="32"/>
      <c r="F13" s="32"/>
      <c r="G13" s="30">
        <v>1.49111E-2</v>
      </c>
      <c r="H13" s="30">
        <v>2.547E-2</v>
      </c>
      <c r="I13" s="30">
        <v>0</v>
      </c>
      <c r="J13" s="30">
        <v>1.3368700000000001E-2</v>
      </c>
    </row>
    <row r="14" spans="1:1024">
      <c r="A14" s="4" t="s">
        <v>55</v>
      </c>
      <c r="B14" s="31">
        <f>B30/$B$5</f>
        <v>2.6979762077988051E-2</v>
      </c>
      <c r="C14" s="33"/>
      <c r="D14" s="30">
        <v>0.160993093385985</v>
      </c>
      <c r="E14" s="32"/>
      <c r="F14" s="32"/>
      <c r="G14" s="30"/>
      <c r="H14" s="30"/>
      <c r="I14" s="30"/>
      <c r="J14" s="30"/>
      <c r="M14" s="11"/>
      <c r="N14" s="11"/>
      <c r="O14" s="11"/>
    </row>
    <row r="15" spans="1:1024">
      <c r="A15" s="4" t="s">
        <v>56</v>
      </c>
      <c r="B15" s="31">
        <f>B31/$B$5</f>
        <v>0.13207899935247641</v>
      </c>
      <c r="C15" s="33"/>
      <c r="D15" s="30">
        <v>0</v>
      </c>
      <c r="E15" s="32"/>
      <c r="F15" s="32"/>
      <c r="G15" s="30"/>
      <c r="H15" s="30"/>
      <c r="I15" s="30"/>
      <c r="J15" s="30"/>
    </row>
    <row r="16" spans="1:1024">
      <c r="A16" s="4" t="s">
        <v>57</v>
      </c>
      <c r="B16" s="31">
        <f>B32/$B$5</f>
        <v>8.6868338256920641E-2</v>
      </c>
      <c r="C16" s="33"/>
      <c r="D16" s="30">
        <v>0</v>
      </c>
      <c r="E16" s="32"/>
      <c r="F16" s="32"/>
      <c r="G16" s="30">
        <v>0</v>
      </c>
      <c r="H16" s="30">
        <v>2.869E-3</v>
      </c>
      <c r="I16" s="30">
        <v>0</v>
      </c>
      <c r="J16" s="30">
        <v>3.0403800000000002E-2</v>
      </c>
    </row>
    <row r="17" spans="1:16">
      <c r="A17" s="4" t="s">
        <v>58</v>
      </c>
      <c r="B17" s="31">
        <f>B33/$B$5</f>
        <v>0.1435327220539532</v>
      </c>
      <c r="C17" s="33"/>
      <c r="D17" s="30">
        <v>6.2226134119942003E-2</v>
      </c>
      <c r="E17" s="32"/>
      <c r="F17" s="32"/>
      <c r="G17" s="30">
        <v>0.28862640000000001</v>
      </c>
      <c r="H17" s="30">
        <v>8.4408999999999998E-2</v>
      </c>
      <c r="I17" s="30">
        <v>0</v>
      </c>
      <c r="J17" s="30">
        <v>0.17027029441832001</v>
      </c>
    </row>
    <row r="18" spans="1:16">
      <c r="A18" s="4" t="s">
        <v>59</v>
      </c>
      <c r="B18" s="31">
        <f>B34/$B$5</f>
        <v>5.4437781220726747E-2</v>
      </c>
      <c r="C18" s="33"/>
      <c r="D18" s="30">
        <v>9.58076615045476E-2</v>
      </c>
      <c r="E18" s="32"/>
      <c r="F18" s="32"/>
      <c r="G18" s="30">
        <v>0.12609890000000001</v>
      </c>
      <c r="H18" s="30">
        <v>4.0015000000000002E-2</v>
      </c>
      <c r="I18" s="30">
        <v>0</v>
      </c>
      <c r="J18" s="30">
        <v>7.5997305581680497E-2</v>
      </c>
    </row>
    <row r="19" spans="1:16">
      <c r="A19" s="4" t="s">
        <v>60</v>
      </c>
      <c r="B19" s="31">
        <f>B35/$B$5</f>
        <v>3.8095533413453134E-2</v>
      </c>
      <c r="C19" s="33"/>
      <c r="D19" s="30">
        <v>0.145495634797916</v>
      </c>
      <c r="E19" s="32"/>
      <c r="F19" s="32"/>
      <c r="G19" s="30">
        <v>0.12721979999999999</v>
      </c>
      <c r="H19" s="30">
        <v>1.9177E-2</v>
      </c>
      <c r="I19" s="30">
        <v>0</v>
      </c>
      <c r="J19" s="30">
        <v>5.2418600000000003E-2</v>
      </c>
    </row>
    <row r="20" spans="1:16">
      <c r="A20" s="4" t="s">
        <v>61</v>
      </c>
      <c r="B20" s="31">
        <f>B36/$B$5</f>
        <v>1.2853227449506177E-2</v>
      </c>
      <c r="C20" s="33"/>
      <c r="D20" s="30">
        <v>8.3106152516433898E-2</v>
      </c>
      <c r="E20" s="32"/>
      <c r="F20" s="32"/>
      <c r="G20" s="30">
        <v>1.90549E-2</v>
      </c>
      <c r="H20" s="30">
        <v>4.5300000000000002E-3</v>
      </c>
      <c r="I20" s="30">
        <v>0</v>
      </c>
      <c r="J20" s="30">
        <v>1.98126E-2</v>
      </c>
    </row>
    <row r="21" spans="1:16">
      <c r="A21" s="4" t="s">
        <v>62</v>
      </c>
      <c r="B21" s="31">
        <f>B37/$B$5</f>
        <v>2.1314653849049511E-2</v>
      </c>
      <c r="C21" s="33"/>
      <c r="D21" s="30">
        <v>0.249990881049234</v>
      </c>
      <c r="E21" s="32"/>
      <c r="F21" s="32"/>
      <c r="G21" s="30"/>
      <c r="H21" s="30"/>
      <c r="I21" s="30"/>
      <c r="J21" s="30"/>
    </row>
    <row r="22" spans="1:16">
      <c r="A22" s="34"/>
      <c r="B22" s="35"/>
      <c r="C22" s="35"/>
      <c r="D22" s="36"/>
      <c r="F22" s="36"/>
      <c r="G22" s="35"/>
      <c r="H22" s="35"/>
      <c r="I22" s="35"/>
      <c r="J22" s="35"/>
    </row>
    <row r="23" spans="1:16">
      <c r="A23" s="15" t="s">
        <v>63</v>
      </c>
    </row>
    <row r="24" spans="1:16" ht="13.9">
      <c r="A24" s="4" t="s">
        <v>49</v>
      </c>
      <c r="B24" s="37">
        <v>16280814</v>
      </c>
      <c r="D24" s="9">
        <f>D$5*D8</f>
        <v>0</v>
      </c>
      <c r="E24" s="28">
        <f>($D24/$B24)</f>
        <v>0</v>
      </c>
    </row>
    <row r="25" spans="1:16" ht="13.9">
      <c r="A25" s="4" t="s">
        <v>50</v>
      </c>
      <c r="B25" s="37">
        <v>10949238</v>
      </c>
      <c r="C25" s="19"/>
      <c r="D25" s="9">
        <f>D$5*D9</f>
        <v>0</v>
      </c>
      <c r="E25" s="28">
        <f>($D25/$B25)</f>
        <v>0</v>
      </c>
      <c r="G25" s="9">
        <f>G$5*G9</f>
        <v>0</v>
      </c>
      <c r="H25" s="9">
        <f>H$5*H9</f>
        <v>5810.5475099999994</v>
      </c>
      <c r="I25" s="9">
        <f>I$5*I9</f>
        <v>0</v>
      </c>
      <c r="J25" s="9">
        <f>J$5*J9</f>
        <v>100788.62701520001</v>
      </c>
      <c r="M25" s="9">
        <f>M$5*G25</f>
        <v>0</v>
      </c>
      <c r="N25" s="9">
        <f>N$5*H25</f>
        <v>109.238293188</v>
      </c>
      <c r="O25" s="9">
        <f>O$5*I25</f>
        <v>0</v>
      </c>
      <c r="P25" s="9">
        <f>P$5*J25</f>
        <v>1531.5077029650945</v>
      </c>
    </row>
    <row r="26" spans="1:16" ht="13.9">
      <c r="A26" s="4" t="s">
        <v>51</v>
      </c>
      <c r="B26" s="37">
        <v>19701699</v>
      </c>
      <c r="C26" s="19"/>
      <c r="D26" s="9">
        <f>D$5*D10</f>
        <v>18800.324760726675</v>
      </c>
      <c r="E26" s="28">
        <f>($D26/$B26)</f>
        <v>9.5424890821480294E-4</v>
      </c>
      <c r="G26" s="9">
        <f>G$5*G10</f>
        <v>69883.99850880001</v>
      </c>
      <c r="H26" s="9">
        <f>H$5*H10</f>
        <v>170952.42410999999</v>
      </c>
      <c r="I26" s="9">
        <f>I$5*I10</f>
        <v>32.01</v>
      </c>
      <c r="J26" s="9">
        <f>J$5*J10</f>
        <v>552801.92153062962</v>
      </c>
      <c r="M26" s="9">
        <f>M$5*G26</f>
        <v>768.72398359680005</v>
      </c>
      <c r="N26" s="9">
        <f>N$5*H26</f>
        <v>3213.9055732679999</v>
      </c>
      <c r="O26" s="9">
        <f>O$5*I26</f>
        <v>9.602999999999999E-2</v>
      </c>
      <c r="P26" s="9">
        <f>P$5*J26</f>
        <v>8399.9596592419657</v>
      </c>
    </row>
    <row r="27" spans="1:16" ht="13.9">
      <c r="A27" s="4" t="s">
        <v>52</v>
      </c>
      <c r="B27" s="37">
        <v>7921898</v>
      </c>
      <c r="C27" s="19"/>
      <c r="D27" s="9">
        <f>D$5*D11</f>
        <v>29194.355501899146</v>
      </c>
      <c r="E27" s="28">
        <f>($D27/$B27)</f>
        <v>3.6852728351083473E-3</v>
      </c>
      <c r="G27" s="9">
        <f>G$5*G11</f>
        <v>30531.828688199999</v>
      </c>
      <c r="H27" s="9">
        <f>H$5*H11</f>
        <v>81041.846850000002</v>
      </c>
      <c r="I27" s="9">
        <f>I$5*I11</f>
        <v>0</v>
      </c>
      <c r="J27" s="9">
        <f>J$5*J11</f>
        <v>256065.69345417037</v>
      </c>
      <c r="M27" s="9">
        <f>M$5*G27</f>
        <v>335.85011557019999</v>
      </c>
      <c r="N27" s="9">
        <f>N$5*H27</f>
        <v>1523.5867207800002</v>
      </c>
      <c r="O27" s="9">
        <f>O$5*I27</f>
        <v>0</v>
      </c>
      <c r="P27" s="9">
        <f>P$5*J27</f>
        <v>3890.980496549651</v>
      </c>
    </row>
    <row r="28" spans="1:16" ht="13.9">
      <c r="A28" s="4" t="s">
        <v>53</v>
      </c>
      <c r="B28" s="37">
        <v>5590746</v>
      </c>
      <c r="C28" s="19"/>
      <c r="D28" s="9">
        <f>D$5*D12</f>
        <v>49136.27574676276</v>
      </c>
      <c r="E28" s="28">
        <f>($D28/$B28)</f>
        <v>8.7888585435222343E-3</v>
      </c>
      <c r="G28" s="9">
        <f>G$5*G12</f>
        <v>30803.246649000001</v>
      </c>
      <c r="H28" s="9">
        <f>H$5*H12</f>
        <v>38838.922830000003</v>
      </c>
      <c r="I28" s="9">
        <f>I$5*I12</f>
        <v>0.99</v>
      </c>
      <c r="J28" s="9">
        <f>J$5*J12</f>
        <v>114375.1819928</v>
      </c>
      <c r="M28" s="9">
        <f>M$5*G28</f>
        <v>338.83571313900001</v>
      </c>
      <c r="N28" s="9">
        <f>N$5*H28</f>
        <v>730.17174920400009</v>
      </c>
      <c r="O28" s="9">
        <f>O$5*I28</f>
        <v>2.97E-3</v>
      </c>
      <c r="P28" s="9">
        <f>P$5*J28</f>
        <v>1737.9587105953015</v>
      </c>
    </row>
    <row r="29" spans="1:16" ht="13.9">
      <c r="A29" s="4" t="s">
        <v>54</v>
      </c>
      <c r="B29" s="37">
        <v>1938297</v>
      </c>
      <c r="C29" s="19"/>
      <c r="D29" s="9">
        <f>D$5*D13</f>
        <v>29603.522391385381</v>
      </c>
      <c r="E29" s="28">
        <f>($D29/$B29)</f>
        <v>1.5272954759453984E-2</v>
      </c>
      <c r="G29" s="9">
        <f>G$5*G13</f>
        <v>4613.7030954000002</v>
      </c>
      <c r="H29" s="9">
        <f>H$5*H13</f>
        <v>9174.5486999999994</v>
      </c>
      <c r="I29" s="9">
        <f>I$5*I13</f>
        <v>0</v>
      </c>
      <c r="J29" s="9">
        <f>J$5*J13</f>
        <v>21466.763287600003</v>
      </c>
      <c r="M29" s="9">
        <f>M$5*G29</f>
        <v>50.750734049400002</v>
      </c>
      <c r="N29" s="9">
        <f>N$5*H29</f>
        <v>172.48151555999999</v>
      </c>
      <c r="O29" s="9">
        <f>O$5*I29</f>
        <v>0</v>
      </c>
      <c r="P29" s="9">
        <f>P$5*J29</f>
        <v>326.1926896546529</v>
      </c>
    </row>
    <row r="30" spans="1:16" ht="13.9">
      <c r="A30" s="4" t="s">
        <v>55</v>
      </c>
      <c r="B30" s="37">
        <v>3478575</v>
      </c>
      <c r="C30" s="19"/>
      <c r="D30" s="9">
        <f>D$5*D14</f>
        <v>100816.93394707814</v>
      </c>
      <c r="E30" s="28">
        <f>($D30/$B30)</f>
        <v>2.8982251050236992E-2</v>
      </c>
      <c r="G30" s="19"/>
      <c r="H30" s="19"/>
      <c r="I30" s="19"/>
      <c r="J30" s="19"/>
      <c r="M30" s="9"/>
      <c r="N30" s="9"/>
      <c r="O30" s="9"/>
      <c r="P30" s="9"/>
    </row>
    <row r="31" spans="1:16" ht="13.9">
      <c r="A31" s="4" t="s">
        <v>56</v>
      </c>
      <c r="B31" s="37">
        <v>17029309</v>
      </c>
      <c r="C31" s="19"/>
      <c r="D31" s="9">
        <f>D$5*D15</f>
        <v>0</v>
      </c>
      <c r="E31" s="28">
        <f>($D31/$B31)</f>
        <v>0</v>
      </c>
      <c r="G31" s="19"/>
      <c r="H31" s="19"/>
      <c r="I31" s="19"/>
      <c r="J31" s="19"/>
      <c r="M31" s="9"/>
      <c r="N31" s="9"/>
      <c r="O31" s="9"/>
      <c r="P31" s="9"/>
    </row>
    <row r="32" spans="1:16" ht="13.9">
      <c r="A32" s="4" t="s">
        <v>57</v>
      </c>
      <c r="B32" s="37">
        <v>11200174</v>
      </c>
      <c r="C32" s="19"/>
      <c r="D32" s="9">
        <f>D$5*D16</f>
        <v>0</v>
      </c>
      <c r="E32" s="28">
        <f>($D32/$B32)</f>
        <v>0</v>
      </c>
      <c r="G32" s="9">
        <f>G$5*G16</f>
        <v>0</v>
      </c>
      <c r="H32" s="9">
        <f>H$5*H16</f>
        <v>1033.4424899999999</v>
      </c>
      <c r="I32" s="9">
        <f>I$5*I16</f>
        <v>0</v>
      </c>
      <c r="J32" s="9">
        <f>J$5*J16</f>
        <v>48820.841042400003</v>
      </c>
      <c r="M32" s="9">
        <f>M$5*G32</f>
        <v>0</v>
      </c>
      <c r="N32" s="9">
        <f>N$5*H32</f>
        <v>19.428718812</v>
      </c>
      <c r="O32" s="9">
        <f>O$5*I32</f>
        <v>0</v>
      </c>
      <c r="P32" s="9">
        <f>P$5*J32</f>
        <v>741.84455464795644</v>
      </c>
    </row>
    <row r="33" spans="1:1024" ht="13.9">
      <c r="A33" s="4" t="s">
        <v>58</v>
      </c>
      <c r="B33" s="37">
        <v>18506069</v>
      </c>
      <c r="C33" s="19"/>
      <c r="D33" s="9">
        <f>D$5*D17</f>
        <v>38967.187482455964</v>
      </c>
      <c r="E33" s="28">
        <f>($D33/$B33)</f>
        <v>2.105643693561067E-3</v>
      </c>
      <c r="G33" s="9">
        <f>G$5*G17</f>
        <v>89305.048929600001</v>
      </c>
      <c r="H33" s="9">
        <f>H$5*H17</f>
        <v>30404.965889999999</v>
      </c>
      <c r="I33" s="9">
        <f>I$5*I17</f>
        <v>0</v>
      </c>
      <c r="J33" s="9">
        <f>J$5*J17</f>
        <v>273411.1847216285</v>
      </c>
      <c r="M33" s="9">
        <f>M$5*G33</f>
        <v>982.35553822559996</v>
      </c>
      <c r="N33" s="9">
        <f>N$5*H33</f>
        <v>571.61335873200005</v>
      </c>
      <c r="O33" s="9">
        <f>O$5*I33</f>
        <v>0</v>
      </c>
      <c r="P33" s="9">
        <f>P$5*J33</f>
        <v>4154.5494554146189</v>
      </c>
    </row>
    <row r="34" spans="1:1024" ht="13.9">
      <c r="A34" s="4" t="s">
        <v>59</v>
      </c>
      <c r="B34" s="37">
        <v>7018813</v>
      </c>
      <c r="C34" s="19"/>
      <c r="D34" s="9">
        <f>D$5*D18</f>
        <v>59996.57797971629</v>
      </c>
      <c r="E34" s="28">
        <f>($D34/$B34)</f>
        <v>8.5479664410087995E-3</v>
      </c>
      <c r="G34" s="9">
        <f>G$5*G18</f>
        <v>39016.765044600004</v>
      </c>
      <c r="H34" s="9">
        <f>H$5*H18</f>
        <v>14413.803150000002</v>
      </c>
      <c r="I34" s="9">
        <f>I$5*I18</f>
        <v>0</v>
      </c>
      <c r="J34" s="9">
        <f>J$5*J18</f>
        <v>122032.5214431723</v>
      </c>
      <c r="M34" s="9">
        <f>M$5*G34</f>
        <v>429.18441549060003</v>
      </c>
      <c r="N34" s="9">
        <f>N$5*H34</f>
        <v>270.97949922000004</v>
      </c>
      <c r="O34" s="9">
        <f>O$5*I34</f>
        <v>0</v>
      </c>
      <c r="P34" s="9">
        <f>P$5*J34</f>
        <v>1854.3138460878711</v>
      </c>
    </row>
    <row r="35" spans="1:1024" ht="13.9">
      <c r="A35" s="4" t="s">
        <v>60</v>
      </c>
      <c r="B35" s="37">
        <v>4911762</v>
      </c>
      <c r="C35" s="19"/>
      <c r="D35" s="9">
        <f>D$5*D19</f>
        <v>91112.130927516162</v>
      </c>
      <c r="E35" s="28">
        <f>($D35/$B35)</f>
        <v>1.8549785377938947E-2</v>
      </c>
      <c r="G35" s="9">
        <f>G$5*G19</f>
        <v>39363.587197199995</v>
      </c>
      <c r="H35" s="9">
        <f>H$5*H19</f>
        <v>6907.7471699999996</v>
      </c>
      <c r="I35" s="9">
        <f>I$5*I19</f>
        <v>0</v>
      </c>
      <c r="J35" s="9">
        <f>J$5*J19</f>
        <v>84171.062112800006</v>
      </c>
      <c r="M35" s="9">
        <f>M$5*G35</f>
        <v>432.99945916919989</v>
      </c>
      <c r="N35" s="9">
        <f>N$5*H35</f>
        <v>129.86564679599999</v>
      </c>
      <c r="O35" s="9">
        <f>O$5*I35</f>
        <v>0</v>
      </c>
      <c r="P35" s="9">
        <f>P$5*J35</f>
        <v>1278.9997622754183</v>
      </c>
    </row>
    <row r="36" spans="1:1024" ht="13.9">
      <c r="A36" s="4" t="s">
        <v>61</v>
      </c>
      <c r="B36" s="37">
        <v>1657202</v>
      </c>
      <c r="C36" s="19"/>
      <c r="D36" s="9">
        <f>D$5*D20</f>
        <v>52042.651722688723</v>
      </c>
      <c r="E36" s="28">
        <f>($D36/$B36)</f>
        <v>3.1403927657997467E-2</v>
      </c>
      <c r="G36" s="9">
        <f>G$5*G20</f>
        <v>5895.8528286000001</v>
      </c>
      <c r="H36" s="9">
        <f>H$5*H20</f>
        <v>1631.7513000000001</v>
      </c>
      <c r="I36" s="9">
        <f>I$5*I20</f>
        <v>0</v>
      </c>
      <c r="J36" s="9">
        <f>J$5*J20</f>
        <v>31814.042824799999</v>
      </c>
      <c r="M36" s="9">
        <f>M$5*G36</f>
        <v>64.854381114600002</v>
      </c>
      <c r="N36" s="9">
        <f>N$5*H36</f>
        <v>30.676924440000004</v>
      </c>
      <c r="O36" s="9">
        <f>O$5*I36</f>
        <v>0</v>
      </c>
      <c r="P36" s="9">
        <f>P$5*J36</f>
        <v>483.42211905808153</v>
      </c>
    </row>
    <row r="37" spans="1:1024" ht="13.9">
      <c r="A37" s="4" t="s">
        <v>62</v>
      </c>
      <c r="B37" s="37">
        <v>2748157</v>
      </c>
      <c r="C37" s="19"/>
      <c r="D37" s="9">
        <f>D$5*D21</f>
        <v>156549.03953977028</v>
      </c>
      <c r="E37" s="28">
        <f>($D37/$B37)</f>
        <v>5.6965100443595575E-2</v>
      </c>
      <c r="G37" s="19"/>
      <c r="H37" s="19"/>
      <c r="I37" s="19"/>
      <c r="J37" s="19"/>
      <c r="M37" s="9"/>
      <c r="N37" s="9"/>
      <c r="O37" s="9"/>
      <c r="P37" s="9"/>
    </row>
    <row r="38" spans="1:1024">
      <c r="A38" s="4"/>
      <c r="B38" s="9"/>
      <c r="C38" s="19"/>
      <c r="D38" s="9"/>
      <c r="E38" s="11"/>
      <c r="G38" s="19"/>
      <c r="H38" s="19"/>
      <c r="I38" s="19"/>
      <c r="J38" s="19"/>
      <c r="M38" s="9"/>
      <c r="N38" s="9"/>
      <c r="O38" s="9"/>
      <c r="P38" s="9"/>
    </row>
    <row r="39" spans="1:1024">
      <c r="A39" s="38" t="s">
        <v>64</v>
      </c>
      <c r="B39" s="39">
        <f>SUM(B24:B37)</f>
        <v>128932753</v>
      </c>
      <c r="C39" s="40"/>
      <c r="D39" s="39">
        <f>SUM(D24:D37)</f>
        <v>626218.99999999953</v>
      </c>
      <c r="F39" s="40"/>
      <c r="G39" s="39">
        <f>SUM(G25:G36)</f>
        <v>309414.03094139998</v>
      </c>
      <c r="H39" s="39">
        <f>SUM(H25:H36)</f>
        <v>360209.99999999994</v>
      </c>
      <c r="I39" s="39">
        <f>SUM(I25:I36)</f>
        <v>33</v>
      </c>
      <c r="J39" s="39">
        <f>SUM(J25:J36)</f>
        <v>1605747.8394252008</v>
      </c>
      <c r="M39" s="39">
        <f>SUM(M25:M36)</f>
        <v>3403.5543403553997</v>
      </c>
      <c r="N39" s="39">
        <f>SUM(N25:N36)</f>
        <v>6771.9480000000003</v>
      </c>
      <c r="O39" s="39">
        <f>SUM(O25:O36)</f>
        <v>9.8999999999999991E-2</v>
      </c>
      <c r="P39" s="39">
        <f>SUM(P25:P36)</f>
        <v>24399.728996490619</v>
      </c>
    </row>
    <row r="40" spans="1:1024">
      <c r="B40" s="41"/>
      <c r="C40" s="41"/>
    </row>
    <row r="41" spans="1:1024" s="2" customFormat="1">
      <c r="A41" s="42" t="s">
        <v>65</v>
      </c>
      <c r="B41" s="41"/>
      <c r="L41" s="43"/>
      <c r="M41" s="43"/>
      <c r="N41" s="43"/>
      <c r="O41" s="43"/>
      <c r="P41" s="43"/>
      <c r="AMI41"/>
      <c r="AMJ41"/>
    </row>
    <row r="42" spans="1:1024" s="45" customFormat="1">
      <c r="A42" s="44" t="s">
        <v>66</v>
      </c>
      <c r="AMI42" s="46"/>
      <c r="AMJ42" s="46"/>
    </row>
    <row r="43" spans="1:1024" s="45" customFormat="1">
      <c r="A43" s="44" t="s">
        <v>67</v>
      </c>
      <c r="AMI43" s="46"/>
      <c r="AMJ43" s="46"/>
    </row>
    <row r="44" spans="1:1024" s="45" customFormat="1">
      <c r="A44" s="44" t="s">
        <v>68</v>
      </c>
      <c r="AMI44" s="46"/>
      <c r="AMJ44" s="46"/>
    </row>
    <row r="45" spans="1:1024" s="45" customFormat="1">
      <c r="A45" s="44" t="s">
        <v>69</v>
      </c>
      <c r="AMI45" s="46"/>
      <c r="AMJ45" s="46"/>
    </row>
    <row r="46" spans="1:1024" s="45" customFormat="1">
      <c r="A46" s="44" t="s">
        <v>70</v>
      </c>
      <c r="AMI46" s="46"/>
      <c r="AMJ46" s="46"/>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21fcf3c-fed1-4721-af96-c10998f74214">
      <UserInfo>
        <DisplayName>Hayley.Wayre</DisplayName>
        <AccountId>30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724A3BA92EFB4F8FB0E9C8B33E9F44" ma:contentTypeVersion="12" ma:contentTypeDescription="Create a new document." ma:contentTypeScope="" ma:versionID="b0d6ebaf7680441a3b6b627e7c52f472">
  <xsd:schema xmlns:xsd="http://www.w3.org/2001/XMLSchema" xmlns:xs="http://www.w3.org/2001/XMLSchema" xmlns:p="http://schemas.microsoft.com/office/2006/metadata/properties" xmlns:ns2="4d69f154-0bcf-4fd1-a686-492d41227aed" xmlns:ns3="e21fcf3c-fed1-4721-af96-c10998f74214" targetNamespace="http://schemas.microsoft.com/office/2006/metadata/properties" ma:root="true" ma:fieldsID="0721d86da40112ee14f46d7eca69323e" ns2:_="" ns3:_="">
    <xsd:import namespace="4d69f154-0bcf-4fd1-a686-492d41227aed"/>
    <xsd:import namespace="e21fcf3c-fed1-4721-af96-c10998f742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9f154-0bcf-4fd1-a686-492d41227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1fcf3c-fed1-4721-af96-c10998f742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F4119A-7383-40DD-9717-C925E28A9EF7}"/>
</file>

<file path=customXml/itemProps2.xml><?xml version="1.0" encoding="utf-8"?>
<ds:datastoreItem xmlns:ds="http://schemas.openxmlformats.org/officeDocument/2006/customXml" ds:itemID="{44387016-299F-4786-8052-65138F9EC6C8}"/>
</file>

<file path=customXml/itemProps3.xml><?xml version="1.0" encoding="utf-8"?>
<ds:datastoreItem xmlns:ds="http://schemas.openxmlformats.org/officeDocument/2006/customXml" ds:itemID="{1B3EC2DC-E1A2-4B29-9C92-446278ACC6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Tipping</dc:creator>
  <cp:keywords/>
  <dc:description/>
  <cp:lastModifiedBy/>
  <cp:revision>90</cp:revision>
  <dcterms:created xsi:type="dcterms:W3CDTF">2022-05-11T11:17:00Z</dcterms:created>
  <dcterms:modified xsi:type="dcterms:W3CDTF">2022-09-23T15:26:03Z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ContentTypeId">
    <vt:lpwstr>0x01010029724A3BA92EFB4F8FB0E9C8B33E9F44</vt:lpwstr>
  </property>
</Properties>
</file>