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18"/>
  <workbookPr defaultThemeVersion="166925"/>
  <xr:revisionPtr revIDLastSave="0" documentId="8_{B7E1807E-777A-4354-BE5F-3E9FBAB0F00B}" xr6:coauthVersionLast="47" xr6:coauthVersionMax="47" xr10:uidLastSave="{00000000-0000-0000-0000-000000000000}"/>
  <bookViews>
    <workbookView xWindow="0" yWindow="0" windowWidth="16384" windowHeight="8192" tabRatio="500" firstSheet="1" activeTab="1" xr2:uid="{00000000-000D-0000-FFFF-FFFF00000000}"/>
  </bookViews>
  <sheets>
    <sheet name="Notes" sheetId="1" r:id="rId1"/>
    <sheet name="Basic" sheetId="2" r:id="rId2"/>
    <sheet name="AgeSexStd" sheetId="3" r:id="rId3"/>
    <sheet name="INPUTS" sheetId="4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B39" i="4" l="1"/>
  <c r="D37" i="4"/>
  <c r="E37" i="4" s="1"/>
  <c r="J36" i="4"/>
  <c r="P36" i="4" s="1"/>
  <c r="I36" i="4"/>
  <c r="O36" i="4" s="1"/>
  <c r="H36" i="4"/>
  <c r="N36" i="4" s="1"/>
  <c r="G36" i="4"/>
  <c r="M36" i="4" s="1"/>
  <c r="D36" i="4"/>
  <c r="E36" i="4" s="1"/>
  <c r="J35" i="4"/>
  <c r="P35" i="4" s="1"/>
  <c r="I35" i="4"/>
  <c r="O35" i="4" s="1"/>
  <c r="H35" i="4"/>
  <c r="N35" i="4" s="1"/>
  <c r="G35" i="4"/>
  <c r="M35" i="4" s="1"/>
  <c r="D35" i="4"/>
  <c r="E35" i="4" s="1"/>
  <c r="J34" i="4"/>
  <c r="P34" i="4" s="1"/>
  <c r="I34" i="4"/>
  <c r="O34" i="4" s="1"/>
  <c r="H34" i="4"/>
  <c r="N34" i="4" s="1"/>
  <c r="G34" i="4"/>
  <c r="M34" i="4" s="1"/>
  <c r="D34" i="4"/>
  <c r="E34" i="4" s="1"/>
  <c r="J33" i="4"/>
  <c r="P33" i="4" s="1"/>
  <c r="I33" i="4"/>
  <c r="O33" i="4" s="1"/>
  <c r="H33" i="4"/>
  <c r="N33" i="4" s="1"/>
  <c r="G33" i="4"/>
  <c r="M33" i="4" s="1"/>
  <c r="D33" i="4"/>
  <c r="E33" i="4" s="1"/>
  <c r="J32" i="4"/>
  <c r="P32" i="4" s="1"/>
  <c r="I32" i="4"/>
  <c r="O32" i="4" s="1"/>
  <c r="H32" i="4"/>
  <c r="N32" i="4" s="1"/>
  <c r="G32" i="4"/>
  <c r="M32" i="4" s="1"/>
  <c r="D32" i="4"/>
  <c r="E32" i="4" s="1"/>
  <c r="D31" i="4"/>
  <c r="E31" i="4" s="1"/>
  <c r="D30" i="4"/>
  <c r="E30" i="4" s="1"/>
  <c r="J29" i="4"/>
  <c r="P29" i="4" s="1"/>
  <c r="I29" i="4"/>
  <c r="O29" i="4" s="1"/>
  <c r="H29" i="4"/>
  <c r="N29" i="4" s="1"/>
  <c r="G29" i="4"/>
  <c r="M29" i="4" s="1"/>
  <c r="D29" i="4"/>
  <c r="E29" i="4" s="1"/>
  <c r="J28" i="4"/>
  <c r="P28" i="4" s="1"/>
  <c r="I28" i="4"/>
  <c r="O28" i="4" s="1"/>
  <c r="H28" i="4"/>
  <c r="N28" i="4" s="1"/>
  <c r="G28" i="4"/>
  <c r="M28" i="4" s="1"/>
  <c r="D28" i="4"/>
  <c r="E28" i="4" s="1"/>
  <c r="J27" i="4"/>
  <c r="P27" i="4" s="1"/>
  <c r="I27" i="4"/>
  <c r="O27" i="4" s="1"/>
  <c r="H27" i="4"/>
  <c r="N27" i="4" s="1"/>
  <c r="G27" i="4"/>
  <c r="M27" i="4" s="1"/>
  <c r="D27" i="4"/>
  <c r="E27" i="4" s="1"/>
  <c r="J26" i="4"/>
  <c r="P26" i="4" s="1"/>
  <c r="I26" i="4"/>
  <c r="O26" i="4" s="1"/>
  <c r="H26" i="4"/>
  <c r="N26" i="4" s="1"/>
  <c r="G26" i="4"/>
  <c r="M26" i="4" s="1"/>
  <c r="D26" i="4"/>
  <c r="E26" i="4" s="1"/>
  <c r="J25" i="4"/>
  <c r="I25" i="4"/>
  <c r="H25" i="4"/>
  <c r="G25" i="4"/>
  <c r="D25" i="4"/>
  <c r="E25" i="4" s="1"/>
  <c r="D24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P6" i="4"/>
  <c r="O6" i="4"/>
  <c r="N6" i="4"/>
  <c r="M6" i="4"/>
  <c r="E5" i="4"/>
  <c r="A1" i="4"/>
  <c r="J25" i="3"/>
  <c r="I25" i="3"/>
  <c r="H25" i="3"/>
  <c r="G25" i="3"/>
  <c r="E25" i="3"/>
  <c r="D25" i="3"/>
  <c r="C25" i="3"/>
  <c r="B25" i="3"/>
  <c r="J24" i="3"/>
  <c r="I24" i="3"/>
  <c r="H24" i="3"/>
  <c r="G24" i="3"/>
  <c r="E24" i="3"/>
  <c r="D24" i="3"/>
  <c r="C24" i="3"/>
  <c r="B24" i="3"/>
  <c r="J23" i="3"/>
  <c r="I23" i="3"/>
  <c r="H23" i="3"/>
  <c r="G23" i="3"/>
  <c r="E23" i="3"/>
  <c r="D23" i="3"/>
  <c r="C23" i="3"/>
  <c r="B23" i="3"/>
  <c r="J22" i="3"/>
  <c r="I22" i="3"/>
  <c r="H22" i="3"/>
  <c r="G22" i="3"/>
  <c r="E22" i="3"/>
  <c r="D22" i="3"/>
  <c r="C22" i="3"/>
  <c r="B22" i="3"/>
  <c r="J21" i="3"/>
  <c r="I21" i="3"/>
  <c r="H21" i="3"/>
  <c r="G21" i="3"/>
  <c r="E21" i="3"/>
  <c r="D21" i="3"/>
  <c r="C21" i="3"/>
  <c r="B21" i="3"/>
  <c r="J20" i="3"/>
  <c r="I20" i="3"/>
  <c r="H20" i="3"/>
  <c r="G20" i="3"/>
  <c r="E20" i="3"/>
  <c r="D20" i="3"/>
  <c r="C20" i="3"/>
  <c r="B20" i="3"/>
  <c r="J19" i="3"/>
  <c r="I19" i="3"/>
  <c r="H19" i="3"/>
  <c r="G19" i="3"/>
  <c r="E19" i="3"/>
  <c r="D19" i="3"/>
  <c r="C19" i="3"/>
  <c r="B19" i="3"/>
  <c r="J18" i="3"/>
  <c r="I18" i="3"/>
  <c r="H18" i="3"/>
  <c r="G18" i="3"/>
  <c r="E18" i="3"/>
  <c r="D18" i="3"/>
  <c r="C18" i="3"/>
  <c r="B18" i="3"/>
  <c r="J17" i="3"/>
  <c r="I17" i="3"/>
  <c r="H17" i="3"/>
  <c r="G17" i="3"/>
  <c r="E17" i="3"/>
  <c r="D17" i="3"/>
  <c r="C17" i="3"/>
  <c r="B17" i="3"/>
  <c r="J16" i="3"/>
  <c r="I16" i="3"/>
  <c r="H16" i="3"/>
  <c r="G16" i="3"/>
  <c r="J14" i="3"/>
  <c r="I14" i="3"/>
  <c r="H14" i="3"/>
  <c r="G14" i="3"/>
  <c r="E14" i="3"/>
  <c r="D14" i="3"/>
  <c r="C14" i="3"/>
  <c r="B14" i="3"/>
  <c r="J13" i="3"/>
  <c r="I13" i="3"/>
  <c r="H13" i="3"/>
  <c r="G13" i="3"/>
  <c r="E13" i="3"/>
  <c r="D13" i="3"/>
  <c r="C13" i="3"/>
  <c r="B13" i="3"/>
  <c r="J12" i="3"/>
  <c r="I12" i="3"/>
  <c r="H12" i="3"/>
  <c r="G12" i="3"/>
  <c r="E12" i="3"/>
  <c r="D12" i="3"/>
  <c r="C12" i="3"/>
  <c r="B12" i="3"/>
  <c r="J11" i="3"/>
  <c r="I11" i="3"/>
  <c r="H11" i="3"/>
  <c r="G11" i="3"/>
  <c r="E11" i="3"/>
  <c r="D11" i="3"/>
  <c r="C11" i="3"/>
  <c r="B11" i="3"/>
  <c r="J10" i="3"/>
  <c r="I10" i="3"/>
  <c r="H10" i="3"/>
  <c r="G10" i="3"/>
  <c r="J8" i="3"/>
  <c r="I8" i="3"/>
  <c r="H8" i="3"/>
  <c r="G8" i="3"/>
  <c r="J7" i="3"/>
  <c r="I7" i="3"/>
  <c r="H7" i="3"/>
  <c r="G7" i="3"/>
  <c r="E7" i="3"/>
  <c r="D7" i="3"/>
  <c r="C7" i="3"/>
  <c r="B7" i="3"/>
  <c r="J5" i="3"/>
  <c r="I5" i="3"/>
  <c r="H5" i="3"/>
  <c r="G5" i="3"/>
  <c r="E6" i="2"/>
  <c r="D6" i="2"/>
  <c r="C6" i="2"/>
  <c r="B6" i="2"/>
  <c r="E5" i="2"/>
  <c r="D5" i="2"/>
  <c r="C5" i="2"/>
  <c r="B5" i="2"/>
  <c r="D39" i="4" l="1"/>
  <c r="E24" i="4"/>
  <c r="G39" i="4"/>
  <c r="M25" i="4"/>
  <c r="H39" i="4"/>
  <c r="N25" i="4"/>
  <c r="I39" i="4"/>
  <c r="O25" i="4"/>
  <c r="J39" i="4"/>
  <c r="P25" i="4"/>
  <c r="P39" i="4" l="1"/>
  <c r="E16" i="3"/>
  <c r="O39" i="4"/>
  <c r="D16" i="3"/>
  <c r="N39" i="4"/>
  <c r="C16" i="3"/>
  <c r="M39" i="4"/>
  <c r="B16" i="3"/>
  <c r="B10" i="3" l="1"/>
  <c r="B8" i="3"/>
  <c r="B5" i="3"/>
  <c r="C10" i="3"/>
  <c r="C8" i="3"/>
  <c r="C5" i="3"/>
  <c r="D10" i="3"/>
  <c r="D8" i="3"/>
  <c r="D5" i="3"/>
  <c r="E10" i="3"/>
  <c r="E8" i="3"/>
  <c r="E5" i="3"/>
</calcChain>
</file>

<file path=xl/sharedStrings.xml><?xml version="1.0" encoding="utf-8"?>
<sst xmlns="http://schemas.openxmlformats.org/spreadsheetml/2006/main" count="97" uniqueCount="71">
  <si>
    <t>TO COMPLETE: ADD SOME NOTES AS TO USE AND BASIC POINTS FOR INTERPRETATION</t>
  </si>
  <si>
    <t>The basic estimate requires three inputs for each health group: the total number of Covid-19 deaths, the total number of health care workers in that group, and countriy’s population counts for the corresponding time period</t>
  </si>
  <si>
    <t xml:space="preserve">The age-sex standardised estimate requires the same information per age and sex group. </t>
  </si>
  <si>
    <t>The inputs are entered into the ‘INPUT’ tab. Age/sex breakdowns for population, Covid-19 deaths and health care workers should be the same.The spreadsheet then generates the estimates</t>
  </si>
  <si>
    <t xml:space="preserve">The basic estimate should be used when… </t>
  </si>
  <si>
    <t xml:space="preserve">The age-sex standardised estimate is the preferred estimate because… </t>
  </si>
  <si>
    <t>UNITED KINGDOM OF GREAT BRITAIN AND NORTHERN IRELAND (ISO3 CODE = GBR)</t>
  </si>
  <si>
    <t>Doctors</t>
  </si>
  <si>
    <t>Nurses</t>
  </si>
  <si>
    <t>Midwives</t>
  </si>
  <si>
    <t>Human Health and Social Work Sector</t>
  </si>
  <si>
    <t xml:space="preserve">Covid-19 excess deaths </t>
  </si>
  <si>
    <t>Covid-19 deaths for foreign born workers in this group</t>
  </si>
  <si>
    <t>Total Covid-19 deaths in this health care group</t>
  </si>
  <si>
    <t>Covid-19 deaths for foreign born workers per health care group</t>
  </si>
  <si>
    <t>Total Covid-19 deaths per health care group</t>
  </si>
  <si>
    <t>Total Covid-19 deaths</t>
  </si>
  <si>
    <t>Male</t>
  </si>
  <si>
    <t>Female</t>
  </si>
  <si>
    <t>15-25 years</t>
  </si>
  <si>
    <t>25-44 years</t>
  </si>
  <si>
    <t>45-54 years</t>
  </si>
  <si>
    <t>55-64 years</t>
  </si>
  <si>
    <t>65-69 years</t>
  </si>
  <si>
    <t>Female, 15-25 years</t>
  </si>
  <si>
    <t>Female, 25-44 years</t>
  </si>
  <si>
    <t>Female, 45-54 years</t>
  </si>
  <si>
    <t>Female, 55-64 years</t>
  </si>
  <si>
    <t>Female, 65-69 years</t>
  </si>
  <si>
    <t>Male, 15-25 years</t>
  </si>
  <si>
    <t>Male, 25-44 years</t>
  </si>
  <si>
    <t>Male, 45-54 years</t>
  </si>
  <si>
    <t>Male, 55-64 years</t>
  </si>
  <si>
    <t>Male, 65-69 years</t>
  </si>
  <si>
    <r>
      <rPr>
        <sz val="10"/>
        <rFont val="Arial"/>
        <family val="2"/>
        <charset val="1"/>
      </rPr>
      <t>Excess deaths</t>
    </r>
    <r>
      <rPr>
        <vertAlign val="superscript"/>
        <sz val="10"/>
        <rFont val="Arial"/>
        <family val="2"/>
        <charset val="1"/>
      </rPr>
      <t>2</t>
    </r>
  </si>
  <si>
    <t>All Health Care Worker</t>
  </si>
  <si>
    <r>
      <rPr>
        <b/>
        <sz val="10"/>
        <rFont val="Arial"/>
        <family val="2"/>
        <charset val="1"/>
      </rPr>
      <t>Foreign born health care</t>
    </r>
    <r>
      <rPr>
        <b/>
        <vertAlign val="superscript"/>
        <sz val="10"/>
        <rFont val="Arial"/>
        <family val="2"/>
        <charset val="1"/>
      </rPr>
      <t>5</t>
    </r>
  </si>
  <si>
    <r>
      <rPr>
        <sz val="10"/>
        <rFont val="Arial"/>
        <family val="2"/>
        <charset val="1"/>
      </rPr>
      <t>Country population</t>
    </r>
    <r>
      <rPr>
        <vertAlign val="superscript"/>
        <sz val="10"/>
        <rFont val="Arial"/>
        <family val="2"/>
        <charset val="1"/>
      </rPr>
      <t>1</t>
    </r>
    <r>
      <rPr>
        <sz val="10"/>
        <rFont val="Arial"/>
        <family val="2"/>
        <charset val="1"/>
      </rPr>
      <t xml:space="preserve"> </t>
    </r>
  </si>
  <si>
    <t>Mortality data</t>
  </si>
  <si>
    <t>Crude mortality rates</t>
  </si>
  <si>
    <r>
      <rPr>
        <sz val="10"/>
        <rFont val="Arial"/>
        <family val="2"/>
        <charset val="1"/>
      </rPr>
      <t>Doctors</t>
    </r>
    <r>
      <rPr>
        <vertAlign val="superscript"/>
        <sz val="10"/>
        <rFont val="Arial"/>
        <family val="2"/>
        <charset val="1"/>
      </rPr>
      <t>3</t>
    </r>
  </si>
  <si>
    <r>
      <rPr>
        <sz val="10"/>
        <rFont val="Arial"/>
        <family val="2"/>
        <charset val="1"/>
      </rPr>
      <t>Nurses</t>
    </r>
    <r>
      <rPr>
        <vertAlign val="superscript"/>
        <sz val="10"/>
        <rFont val="Arial"/>
        <family val="2"/>
        <charset val="1"/>
      </rPr>
      <t>3</t>
    </r>
  </si>
  <si>
    <r>
      <rPr>
        <sz val="10"/>
        <rFont val="Arial"/>
        <family val="2"/>
        <charset val="1"/>
      </rPr>
      <t>Midwives</t>
    </r>
    <r>
      <rPr>
        <vertAlign val="superscript"/>
        <sz val="10"/>
        <rFont val="Arial"/>
        <family val="2"/>
        <charset val="1"/>
      </rPr>
      <t>3</t>
    </r>
  </si>
  <si>
    <r>
      <rPr>
        <sz val="10"/>
        <rFont val="Arial"/>
        <family val="2"/>
        <charset val="1"/>
      </rPr>
      <t>Human Health and Social Work sector</t>
    </r>
    <r>
      <rPr>
        <vertAlign val="superscript"/>
        <sz val="10"/>
        <rFont val="Arial"/>
        <family val="2"/>
        <charset val="1"/>
      </rPr>
      <t>4</t>
    </r>
  </si>
  <si>
    <t>Human Health and Social Work sector</t>
  </si>
  <si>
    <t>Overall</t>
  </si>
  <si>
    <r>
      <rPr>
        <sz val="10"/>
        <rFont val="Arial"/>
        <family val="2"/>
        <charset val="1"/>
      </rPr>
      <t>% foreign born</t>
    </r>
    <r>
      <rPr>
        <vertAlign val="superscript"/>
        <sz val="10"/>
        <rFont val="Arial"/>
        <family val="2"/>
        <charset val="1"/>
      </rPr>
      <t>7</t>
    </r>
  </si>
  <si>
    <t>Total foreign born</t>
  </si>
  <si>
    <t>Distribution by age &amp; sex</t>
  </si>
  <si>
    <t>F 0-14</t>
  </si>
  <si>
    <t>F 15-24</t>
  </si>
  <si>
    <t>F 25-44</t>
  </si>
  <si>
    <t>F 45-54</t>
  </si>
  <si>
    <t>F 55-64</t>
  </si>
  <si>
    <t>F 65-69</t>
  </si>
  <si>
    <t>F 70+</t>
  </si>
  <si>
    <t>M 0-14</t>
  </si>
  <si>
    <t>M 15-24</t>
  </si>
  <si>
    <t>M 25-44</t>
  </si>
  <si>
    <t>M 45-54</t>
  </si>
  <si>
    <t>M 55-64</t>
  </si>
  <si>
    <t>M 65-69</t>
  </si>
  <si>
    <t>M 70+</t>
  </si>
  <si>
    <t>Counts by age &amp; sex</t>
  </si>
  <si>
    <t>Total aged 15-74</t>
  </si>
  <si>
    <t xml:space="preserve">Notes: </t>
  </si>
  <si>
    <r>
      <rPr>
        <vertAlign val="superscript"/>
        <sz val="9"/>
        <rFont val="Arial"/>
        <family val="2"/>
        <charset val="1"/>
      </rPr>
      <t xml:space="preserve">1. </t>
    </r>
    <r>
      <rPr>
        <sz val="9"/>
        <rFont val="Arial"/>
        <family val="2"/>
        <charset val="1"/>
      </rPr>
      <t xml:space="preserve">Population from World Bank (2020)  </t>
    </r>
  </si>
  <si>
    <r>
      <rPr>
        <vertAlign val="superscript"/>
        <sz val="9"/>
        <rFont val="Arial"/>
        <family val="2"/>
        <charset val="1"/>
      </rPr>
      <t xml:space="preserve">2. </t>
    </r>
    <r>
      <rPr>
        <sz val="9"/>
        <rFont val="Arial"/>
        <family val="2"/>
        <charset val="1"/>
      </rPr>
      <t>WHO excess deaths for 2020 and 2021, age/sex distribution from same source (presented as a % of all deaths)</t>
    </r>
  </si>
  <si>
    <r>
      <rPr>
        <vertAlign val="superscript"/>
        <sz val="9"/>
        <rFont val="Arial"/>
        <family val="2"/>
        <charset val="1"/>
      </rPr>
      <t xml:space="preserve">3. </t>
    </r>
    <r>
      <rPr>
        <sz val="9"/>
        <rFont val="Arial"/>
        <family val="2"/>
        <charset val="1"/>
      </rPr>
      <t xml:space="preserve">Taken from NHWA. Totals for 2020. Doctor’s age distribution for 2020. Nurse and midwife age distributions for 2019 </t>
    </r>
  </si>
  <si>
    <r>
      <rPr>
        <vertAlign val="superscript"/>
        <sz val="9"/>
        <color rgb="FF000000"/>
        <rFont val="Arial"/>
        <family val="2"/>
        <charset val="1"/>
      </rPr>
      <t>4.</t>
    </r>
    <r>
      <rPr>
        <sz val="9"/>
        <color rgb="FF000000"/>
        <rFont val="Arial"/>
        <family val="2"/>
        <charset val="1"/>
      </rPr>
      <t xml:space="preserve"> Totals are based on ILO modelled estimates (2019) for ISIC sector Q (Human Health and Social Work Activities). Age distribution is taken from APS 2019.</t>
    </r>
  </si>
  <si>
    <r>
      <rPr>
        <vertAlign val="superscript"/>
        <sz val="9"/>
        <rFont val="Arial"/>
        <family val="2"/>
        <charset val="1"/>
      </rPr>
      <t>5.</t>
    </r>
    <r>
      <rPr>
        <sz val="9"/>
        <rFont val="Arial"/>
        <family val="2"/>
        <charset val="1"/>
      </rPr>
      <t xml:space="preserve"> Proportion foreign born for doctors, nurses and midwives is taken from ONS figures based on the Annual Population Survey 2016-18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</si>
</sst>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00%"/>
  </numFmts>
  <fonts count="15"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0"/>
      <color rgb="FFC9211E"/>
      <name val="Arial"/>
      <family val="2"/>
      <charset val="1"/>
    </font>
    <font>
      <b/>
      <sz val="10"/>
      <color rgb="FF800080"/>
      <name val="Arial"/>
      <family val="2"/>
      <charset val="1"/>
    </font>
    <font>
      <b/>
      <sz val="10"/>
      <name val="Arial"/>
      <family val="2"/>
      <charset val="1"/>
    </font>
    <font>
      <sz val="10"/>
      <color rgb="FFC9211E"/>
      <name val="Arial"/>
      <family val="2"/>
      <charset val="1"/>
    </font>
    <font>
      <b/>
      <sz val="10"/>
      <color rgb="FF000000"/>
      <name val="Arial"/>
      <family val="2"/>
      <charset val="1"/>
    </font>
    <font>
      <vertAlign val="superscript"/>
      <sz val="10"/>
      <name val="Arial"/>
      <family val="2"/>
      <charset val="1"/>
    </font>
    <font>
      <b/>
      <vertAlign val="superscript"/>
      <sz val="10"/>
      <name val="Arial"/>
      <family val="2"/>
      <charset val="1"/>
    </font>
    <font>
      <sz val="10"/>
      <color rgb="FF000000"/>
      <name val="Arial"/>
      <family val="2"/>
      <charset val="1"/>
    </font>
    <font>
      <i/>
      <sz val="10"/>
      <name val="Arial"/>
      <family val="2"/>
      <charset val="1"/>
    </font>
    <font>
      <vertAlign val="superscript"/>
      <sz val="9"/>
      <name val="Arial"/>
      <family val="2"/>
      <charset val="1"/>
    </font>
    <font>
      <sz val="9"/>
      <name val="Arial"/>
      <family val="2"/>
      <charset val="1"/>
    </font>
    <font>
      <vertAlign val="superscript"/>
      <sz val="9"/>
      <color rgb="FF000000"/>
      <name val="Arial"/>
      <family val="2"/>
      <charset val="1"/>
    </font>
    <font>
      <sz val="9"/>
      <color rgb="FF00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81D41A"/>
        <bgColor rgb="FF969696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0" applyFont="1"/>
    <xf numFmtId="0" fontId="0" fillId="2" borderId="0" xfId="0" applyFill="1"/>
    <xf numFmtId="0" fontId="3" fillId="2" borderId="0" xfId="0" applyFont="1" applyFill="1"/>
    <xf numFmtId="0" fontId="0" fillId="2" borderId="1" xfId="0" applyFill="1" applyBorder="1"/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/>
    <xf numFmtId="0" fontId="0" fillId="0" borderId="1" xfId="0" applyBorder="1"/>
    <xf numFmtId="1" fontId="4" fillId="3" borderId="1" xfId="0" applyNumberFormat="1" applyFont="1" applyFill="1" applyBorder="1"/>
    <xf numFmtId="1" fontId="0" fillId="2" borderId="1" xfId="0" applyNumberFormat="1" applyFill="1" applyBorder="1"/>
    <xf numFmtId="0" fontId="5" fillId="2" borderId="0" xfId="0" applyFont="1" applyFill="1"/>
    <xf numFmtId="10" fontId="0" fillId="2" borderId="0" xfId="0" applyNumberFormat="1" applyFill="1"/>
    <xf numFmtId="0" fontId="6" fillId="2" borderId="0" xfId="0" applyFont="1" applyFill="1"/>
    <xf numFmtId="0" fontId="0" fillId="2" borderId="1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4" fillId="2" borderId="0" xfId="0" applyFont="1" applyFill="1"/>
    <xf numFmtId="1" fontId="4" fillId="2" borderId="1" xfId="0" applyNumberFormat="1" applyFont="1" applyFill="1" applyBorder="1"/>
    <xf numFmtId="1" fontId="4" fillId="2" borderId="0" xfId="0" applyNumberFormat="1" applyFont="1" applyFill="1"/>
    <xf numFmtId="1" fontId="0" fillId="3" borderId="1" xfId="0" applyNumberFormat="1" applyFill="1" applyBorder="1"/>
    <xf numFmtId="1" fontId="0" fillId="2" borderId="0" xfId="0" applyNumberFormat="1" applyFill="1"/>
    <xf numFmtId="3" fontId="0" fillId="3" borderId="1" xfId="0" applyNumberFormat="1" applyFill="1" applyBorder="1"/>
    <xf numFmtId="3" fontId="0" fillId="2" borderId="1" xfId="0" applyNumberFormat="1" applyFill="1" applyBorder="1"/>
    <xf numFmtId="3" fontId="0" fillId="2" borderId="0" xfId="0" applyNumberFormat="1" applyFill="1"/>
    <xf numFmtId="0" fontId="4" fillId="2" borderId="0" xfId="0" applyFont="1" applyFill="1" applyAlignment="1">
      <alignment horizontal="left" vertical="top"/>
    </xf>
    <xf numFmtId="0" fontId="0" fillId="2" borderId="0" xfId="0" applyFill="1" applyAlignment="1">
      <alignment vertical="top"/>
    </xf>
    <xf numFmtId="0" fontId="0" fillId="2" borderId="0" xfId="0" applyFill="1" applyAlignment="1">
      <alignment vertical="top" wrapText="1"/>
    </xf>
    <xf numFmtId="3" fontId="0" fillId="2" borderId="0" xfId="0" applyNumberFormat="1" applyFill="1" applyAlignment="1">
      <alignment horizontal="left" vertical="top" wrapText="1"/>
    </xf>
    <xf numFmtId="3" fontId="0" fillId="4" borderId="1" xfId="0" applyNumberFormat="1" applyFill="1" applyBorder="1"/>
    <xf numFmtId="0" fontId="0" fillId="4" borderId="1" xfId="0" applyFill="1" applyBorder="1"/>
    <xf numFmtId="10" fontId="0" fillId="2" borderId="1" xfId="0" applyNumberFormat="1" applyFill="1" applyBorder="1"/>
    <xf numFmtId="0" fontId="0" fillId="2" borderId="0" xfId="0" applyFill="1" applyAlignment="1">
      <alignment horizontal="right" wrapText="1"/>
    </xf>
    <xf numFmtId="164" fontId="0" fillId="4" borderId="1" xfId="0" applyNumberFormat="1" applyFill="1" applyBorder="1"/>
    <xf numFmtId="164" fontId="0" fillId="2" borderId="1" xfId="0" applyNumberFormat="1" applyFill="1" applyBorder="1"/>
    <xf numFmtId="164" fontId="0" fillId="2" borderId="0" xfId="0" applyNumberFormat="1" applyFill="1"/>
    <xf numFmtId="164" fontId="9" fillId="2" borderId="0" xfId="0" applyNumberFormat="1" applyFont="1" applyFill="1"/>
    <xf numFmtId="0" fontId="10" fillId="2" borderId="0" xfId="0" applyFont="1" applyFill="1"/>
    <xf numFmtId="164" fontId="10" fillId="2" borderId="0" xfId="0" applyNumberFormat="1" applyFont="1" applyFill="1"/>
    <xf numFmtId="10" fontId="10" fillId="2" borderId="0" xfId="0" applyNumberFormat="1" applyFont="1" applyFill="1"/>
    <xf numFmtId="1" fontId="0" fillId="4" borderId="1" xfId="0" applyNumberFormat="1" applyFill="1" applyBorder="1"/>
    <xf numFmtId="0" fontId="10" fillId="2" borderId="1" xfId="0" applyFont="1" applyFill="1" applyBorder="1"/>
    <xf numFmtId="1" fontId="10" fillId="2" borderId="1" xfId="0" applyNumberFormat="1" applyFont="1" applyFill="1" applyBorder="1"/>
    <xf numFmtId="1" fontId="10" fillId="2" borderId="0" xfId="0" applyNumberFormat="1" applyFont="1" applyFill="1"/>
    <xf numFmtId="165" fontId="0" fillId="2" borderId="0" xfId="0" applyNumberFormat="1" applyFill="1"/>
    <xf numFmtId="0" fontId="11" fillId="2" borderId="0" xfId="0" applyFont="1" applyFill="1"/>
    <xf numFmtId="0" fontId="13" fillId="2" borderId="0" xfId="0" applyFont="1" applyFill="1"/>
  </cellXfs>
  <cellStyles count="2">
    <cellStyle name="Normal" xfId="0" builtinId="0"/>
    <cellStyle name="Normal 2" xfId="1" xr:uid="{00000000-0005-0000-0000-00000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81D41A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0"/>
  <sheetViews>
    <sheetView zoomScale="90" zoomScaleNormal="90" workbookViewId="0">
      <selection activeCell="C15" sqref="C15"/>
    </sheetView>
  </sheetViews>
  <sheetFormatPr defaultColWidth="11.5703125" defaultRowHeight="12.75"/>
  <sheetData>
    <row r="1" spans="1:1">
      <c r="A1" s="1" t="s">
        <v>0</v>
      </c>
    </row>
    <row r="3" spans="1:1">
      <c r="A3" t="s">
        <v>1</v>
      </c>
    </row>
    <row r="5" spans="1:1">
      <c r="A5" t="s">
        <v>2</v>
      </c>
    </row>
    <row r="7" spans="1:1">
      <c r="A7" t="s">
        <v>3</v>
      </c>
    </row>
    <row r="9" spans="1:1">
      <c r="A9" t="s">
        <v>4</v>
      </c>
    </row>
    <row r="10" spans="1:1">
      <c r="A10" t="s">
        <v>5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75"/>
  <sheetViews>
    <sheetView tabSelected="1" zoomScale="90" zoomScaleNormal="90" workbookViewId="0">
      <selection activeCell="B24" sqref="B24"/>
    </sheetView>
  </sheetViews>
  <sheetFormatPr defaultColWidth="11.5703125" defaultRowHeight="12.75"/>
  <cols>
    <col min="1" max="1" width="49" style="2" customWidth="1"/>
    <col min="2" max="5" width="14.42578125" style="2" customWidth="1"/>
    <col min="6" max="6" width="9.5703125" style="2" customWidth="1"/>
    <col min="7" max="7" width="9.7109375" style="2" customWidth="1"/>
    <col min="8" max="1023" width="11.5703125" style="2"/>
  </cols>
  <sheetData>
    <row r="1" spans="1:1024">
      <c r="A1" s="3" t="s">
        <v>6</v>
      </c>
    </row>
    <row r="3" spans="1:1024" ht="35.450000000000003">
      <c r="A3" s="4"/>
      <c r="B3" s="5" t="s">
        <v>7</v>
      </c>
      <c r="C3" s="5" t="s">
        <v>8</v>
      </c>
      <c r="D3" s="5" t="s">
        <v>9</v>
      </c>
      <c r="E3" s="5" t="s">
        <v>10</v>
      </c>
    </row>
    <row r="4" spans="1:1024">
      <c r="A4" s="6" t="s">
        <v>11</v>
      </c>
      <c r="B4" s="7"/>
      <c r="C4" s="7"/>
      <c r="D4" s="7"/>
      <c r="E4" s="7"/>
    </row>
    <row r="5" spans="1:1024">
      <c r="A5" s="4" t="s">
        <v>12</v>
      </c>
      <c r="B5" s="8">
        <f>INPUTS!$E$5*INPUTS!M6</f>
        <v>131.25432886927743</v>
      </c>
      <c r="C5" s="8">
        <f>INPUTS!$E$5*INPUTS!N6</f>
        <v>220.69407692789312</v>
      </c>
      <c r="D5" s="8">
        <f>INPUTS!$E$5*INPUTS!O6</f>
        <v>5.4886862080648777</v>
      </c>
      <c r="E5" s="8">
        <f>INPUTS!$E$5*INPUTS!P6</f>
        <v>2259.5824671951818</v>
      </c>
    </row>
    <row r="6" spans="1:1024">
      <c r="A6" s="4" t="s">
        <v>13</v>
      </c>
      <c r="B6" s="9">
        <f>INPUTS!G5*INPUTS!$E$5</f>
        <v>452.60113403199114</v>
      </c>
      <c r="C6" s="9">
        <f>INPUTS!H5*INPUTS!$E$5</f>
        <v>1261.1090110165321</v>
      </c>
      <c r="D6" s="9">
        <f>INPUTS!I5*INPUTS!$E$5</f>
        <v>72.890919097807128</v>
      </c>
      <c r="E6" s="9">
        <f>INPUTS!J5*INPUTS!$E$5</f>
        <v>10132.656803565838</v>
      </c>
    </row>
    <row r="11" spans="1:1024">
      <c r="AMJ11" s="2"/>
    </row>
    <row r="12" spans="1:1024">
      <c r="AMJ12" s="2"/>
    </row>
    <row r="13" spans="1:1024">
      <c r="AMJ13" s="2"/>
    </row>
    <row r="14" spans="1:1024">
      <c r="AMJ14" s="2"/>
    </row>
    <row r="15" spans="1:1024">
      <c r="AMJ15" s="2"/>
    </row>
    <row r="16" spans="1:1024">
      <c r="AMJ16" s="2"/>
    </row>
    <row r="17" spans="1024:1024">
      <c r="AMJ17" s="2"/>
    </row>
    <row r="18" spans="1024:1024">
      <c r="AMJ18" s="2"/>
    </row>
    <row r="19" spans="1024:1024">
      <c r="AMJ19" s="2"/>
    </row>
    <row r="20" spans="1024:1024">
      <c r="AMJ20" s="2"/>
    </row>
    <row r="21" spans="1024:1024">
      <c r="AMJ21" s="2"/>
    </row>
    <row r="22" spans="1024:1024">
      <c r="AMJ22" s="2"/>
    </row>
    <row r="23" spans="1024:1024">
      <c r="AMJ23" s="2"/>
    </row>
    <row r="24" spans="1024:1024">
      <c r="AMJ24" s="2"/>
    </row>
    <row r="25" spans="1024:1024">
      <c r="AMJ25" s="2"/>
    </row>
    <row r="26" spans="1024:1024">
      <c r="AMJ26" s="2"/>
    </row>
    <row r="27" spans="1024:1024" s="2" customFormat="1"/>
    <row r="28" spans="1024:1024" s="2" customFormat="1"/>
    <row r="29" spans="1024:1024" s="2" customFormat="1"/>
    <row r="30" spans="1024:1024" s="2" customFormat="1"/>
    <row r="31" spans="1024:1024" s="2" customFormat="1"/>
    <row r="32" spans="1024:1024">
      <c r="AMJ32" s="2"/>
    </row>
    <row r="33" spans="1:1024">
      <c r="A33" s="10"/>
      <c r="AMJ33" s="2"/>
    </row>
    <row r="34" spans="1:1024">
      <c r="AMJ34" s="2"/>
    </row>
    <row r="35" spans="1:1024">
      <c r="AMJ35" s="2"/>
    </row>
    <row r="36" spans="1:1024">
      <c r="AMJ36" s="2"/>
    </row>
    <row r="37" spans="1:1024">
      <c r="AMJ37" s="2"/>
    </row>
    <row r="38" spans="1:1024">
      <c r="B38" s="11"/>
      <c r="C38" s="11"/>
      <c r="AMJ38" s="2"/>
    </row>
    <row r="39" spans="1:1024">
      <c r="AMJ39" s="2"/>
    </row>
    <row r="40" spans="1:1024">
      <c r="AMJ40" s="2"/>
    </row>
    <row r="41" spans="1:1024">
      <c r="AMJ41" s="2"/>
    </row>
    <row r="42" spans="1:1024">
      <c r="AMJ42" s="2"/>
    </row>
    <row r="43" spans="1:1024">
      <c r="AMJ43" s="2"/>
    </row>
    <row r="44" spans="1:1024">
      <c r="AMJ44" s="2"/>
    </row>
    <row r="45" spans="1:1024">
      <c r="AMJ45" s="2"/>
    </row>
    <row r="46" spans="1:1024">
      <c r="AMJ46" s="2"/>
    </row>
    <row r="47" spans="1:1024">
      <c r="AMJ47" s="2"/>
    </row>
    <row r="48" spans="1:1024">
      <c r="AMJ48" s="2"/>
    </row>
    <row r="49" spans="1024:1024">
      <c r="AMJ49" s="2"/>
    </row>
    <row r="50" spans="1024:1024">
      <c r="AMJ50" s="2"/>
    </row>
    <row r="51" spans="1024:1024">
      <c r="AMJ51" s="2"/>
    </row>
    <row r="52" spans="1024:1024">
      <c r="AMJ52" s="2"/>
    </row>
    <row r="53" spans="1024:1024">
      <c r="AMJ53" s="2"/>
    </row>
    <row r="54" spans="1024:1024">
      <c r="AMJ54" s="2"/>
    </row>
    <row r="55" spans="1024:1024">
      <c r="AMJ55" s="2"/>
    </row>
    <row r="56" spans="1024:1024">
      <c r="AMJ56" s="2"/>
    </row>
    <row r="57" spans="1024:1024">
      <c r="AMJ57" s="2"/>
    </row>
    <row r="58" spans="1024:1024">
      <c r="AMJ58" s="2"/>
    </row>
    <row r="59" spans="1024:1024">
      <c r="AMJ59" s="2"/>
    </row>
    <row r="60" spans="1024:1024">
      <c r="AMJ60" s="2"/>
    </row>
    <row r="61" spans="1024:1024">
      <c r="AMJ61" s="2"/>
    </row>
    <row r="62" spans="1024:1024">
      <c r="AMJ62" s="2"/>
    </row>
    <row r="63" spans="1024:1024">
      <c r="AMJ63" s="2"/>
    </row>
    <row r="64" spans="1024:1024">
      <c r="AMJ64" s="2"/>
    </row>
    <row r="65" spans="1024:1024">
      <c r="AMJ65" s="2"/>
    </row>
    <row r="66" spans="1024:1024">
      <c r="AMJ66" s="2"/>
    </row>
    <row r="67" spans="1024:1024">
      <c r="AMJ67" s="2"/>
    </row>
    <row r="68" spans="1024:1024">
      <c r="AMJ68" s="2"/>
    </row>
    <row r="69" spans="1024:1024">
      <c r="AMJ69" s="2"/>
    </row>
    <row r="70" spans="1024:1024">
      <c r="AMJ70" s="2"/>
    </row>
    <row r="71" spans="1024:1024">
      <c r="AMJ71" s="2"/>
    </row>
    <row r="72" spans="1024:1024">
      <c r="AMJ72" s="2"/>
    </row>
    <row r="73" spans="1024:1024">
      <c r="AMJ73" s="2"/>
    </row>
    <row r="74" spans="1024:1024">
      <c r="AMJ74" s="2"/>
    </row>
    <row r="75" spans="1024:1024">
      <c r="AMJ75" s="2"/>
    </row>
  </sheetData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26"/>
  <sheetViews>
    <sheetView zoomScale="90" zoomScaleNormal="90" workbookViewId="0">
      <selection activeCell="B1" sqref="B1"/>
    </sheetView>
  </sheetViews>
  <sheetFormatPr defaultColWidth="11.7109375" defaultRowHeight="12.75"/>
  <cols>
    <col min="1" max="1" width="37.7109375" style="2" customWidth="1"/>
    <col min="2" max="5" width="14.140625" style="2" customWidth="1"/>
    <col min="6" max="6" width="4.85546875" style="2" customWidth="1"/>
    <col min="7" max="10" width="14.140625" style="2" customWidth="1"/>
    <col min="11" max="11" width="3.42578125" style="2" customWidth="1"/>
    <col min="12" max="1002" width="11.5703125" style="2"/>
    <col min="1003" max="1019" width="11.5703125" style="2" customWidth="1"/>
    <col min="1020" max="1024" width="11.5703125" customWidth="1"/>
  </cols>
  <sheetData>
    <row r="1" spans="1:1024" s="3" customFormat="1">
      <c r="A1" s="3" t="s">
        <v>6</v>
      </c>
      <c r="AMF1"/>
      <c r="AMG1"/>
      <c r="AMH1"/>
      <c r="AMI1"/>
      <c r="AMJ1"/>
    </row>
    <row r="2" spans="1:1024" s="3" customFormat="1">
      <c r="AMF2"/>
      <c r="AMG2"/>
      <c r="AMH2"/>
      <c r="AMI2"/>
      <c r="AMJ2"/>
    </row>
    <row r="3" spans="1:1024" s="12" customFormat="1">
      <c r="B3" s="12" t="s">
        <v>14</v>
      </c>
      <c r="G3" s="12" t="s">
        <v>15</v>
      </c>
      <c r="AMF3"/>
      <c r="AMG3"/>
      <c r="AMH3"/>
      <c r="AMI3"/>
      <c r="AMJ3"/>
    </row>
    <row r="4" spans="1:1024" s="14" customFormat="1" ht="35.450000000000003">
      <c r="A4" s="2"/>
      <c r="B4" s="13" t="s">
        <v>7</v>
      </c>
      <c r="C4" s="13" t="s">
        <v>8</v>
      </c>
      <c r="D4" s="13" t="s">
        <v>9</v>
      </c>
      <c r="E4" s="13" t="s">
        <v>10</v>
      </c>
      <c r="G4" s="13" t="s">
        <v>7</v>
      </c>
      <c r="H4" s="13" t="s">
        <v>8</v>
      </c>
      <c r="I4" s="13" t="s">
        <v>9</v>
      </c>
      <c r="J4" s="13" t="s">
        <v>10</v>
      </c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/>
      <c r="AMG4"/>
      <c r="AMH4"/>
      <c r="AMI4"/>
      <c r="AMJ4"/>
    </row>
    <row r="5" spans="1:1024">
      <c r="A5" s="4" t="s">
        <v>16</v>
      </c>
      <c r="B5" s="8">
        <f>SUM(B16:B25)</f>
        <v>50.519033235708392</v>
      </c>
      <c r="C5" s="8">
        <f>SUM(C16:C25)</f>
        <v>77.934314792122706</v>
      </c>
      <c r="D5" s="8">
        <f>SUM(D16:D25)</f>
        <v>1.4389441817980571</v>
      </c>
      <c r="E5" s="8">
        <f>SUM(E16:E25)</f>
        <v>849.47659654249946</v>
      </c>
      <c r="F5" s="15"/>
      <c r="G5" s="16">
        <f>SUM(G16:G25)</f>
        <v>174.2035628817531</v>
      </c>
      <c r="H5" s="16">
        <f>SUM(H16:H25)</f>
        <v>445.33894166927257</v>
      </c>
      <c r="I5" s="16">
        <f>SUM(I16:I25)</f>
        <v>19.10948448602997</v>
      </c>
      <c r="J5" s="16">
        <f>SUM(J16:J25)</f>
        <v>3809.3120921188315</v>
      </c>
      <c r="K5" s="15"/>
    </row>
    <row r="6" spans="1:1024">
      <c r="B6" s="17"/>
      <c r="C6" s="17"/>
      <c r="D6" s="17"/>
      <c r="E6" s="17"/>
      <c r="F6" s="15"/>
      <c r="G6" s="17"/>
      <c r="H6" s="17"/>
      <c r="I6" s="17"/>
      <c r="J6" s="17"/>
      <c r="K6" s="15"/>
    </row>
    <row r="7" spans="1:1024">
      <c r="A7" s="4" t="s">
        <v>17</v>
      </c>
      <c r="B7" s="18">
        <f>SUM(B21:B25)</f>
        <v>34.776067210067467</v>
      </c>
      <c r="C7" s="18">
        <f>SUM(C21:C25)</f>
        <v>16.849350500416836</v>
      </c>
      <c r="D7" s="18">
        <f>SUM(D21:D25)</f>
        <v>9.203513681102185E-3</v>
      </c>
      <c r="E7" s="18">
        <f>SUM(E21:E25)</f>
        <v>333.39041006229922</v>
      </c>
      <c r="G7" s="9">
        <f>SUM(G21:G25)</f>
        <v>119.9174731381637</v>
      </c>
      <c r="H7" s="9">
        <f>SUM(H21:H25)</f>
        <v>96.282002859524795</v>
      </c>
      <c r="I7" s="9">
        <f>SUM(I21:I25)</f>
        <v>0.12222461727891348</v>
      </c>
      <c r="J7" s="9">
        <f>SUM(J21:J25)</f>
        <v>1495.0242603690544</v>
      </c>
    </row>
    <row r="8" spans="1:1024">
      <c r="A8" s="4" t="s">
        <v>18</v>
      </c>
      <c r="B8" s="18">
        <f>SUM(B16:B20)</f>
        <v>15.742966025640923</v>
      </c>
      <c r="C8" s="18">
        <f>SUM(C16:C20)</f>
        <v>61.084964291705873</v>
      </c>
      <c r="D8" s="18">
        <f>SUM(D16:D20)</f>
        <v>1.4297406681169549</v>
      </c>
      <c r="E8" s="18">
        <f>SUM(E16:E20)</f>
        <v>516.08618648020024</v>
      </c>
      <c r="G8" s="9">
        <f>SUM(G16:G20)</f>
        <v>54.286089743589393</v>
      </c>
      <c r="H8" s="9">
        <f>SUM(H16:H20)</f>
        <v>349.05693880974786</v>
      </c>
      <c r="I8" s="9">
        <f>SUM(I16:I20)</f>
        <v>18.987259868751057</v>
      </c>
      <c r="J8" s="9">
        <f>SUM(J16:J20)</f>
        <v>2314.2878317497775</v>
      </c>
    </row>
    <row r="10" spans="1:1024">
      <c r="A10" s="4" t="s">
        <v>19</v>
      </c>
      <c r="B10" s="18">
        <f>B16+B21</f>
        <v>0</v>
      </c>
      <c r="C10" s="18">
        <f>C16+C21</f>
        <v>4.2387938963957886E-2</v>
      </c>
      <c r="D10" s="18">
        <f>D16+D21</f>
        <v>1.168704221747117E-3</v>
      </c>
      <c r="E10" s="18">
        <f>E16+E21</f>
        <v>1.0860668411480929</v>
      </c>
      <c r="F10" s="19"/>
      <c r="G10" s="9">
        <f>G16+G21</f>
        <v>0</v>
      </c>
      <c r="H10" s="9">
        <f>H16+H21</f>
        <v>0.24221679407975932</v>
      </c>
      <c r="I10" s="9">
        <f>I16+I21</f>
        <v>1.5520640395048033E-2</v>
      </c>
      <c r="J10" s="9">
        <f>J16+J21</f>
        <v>4.8702548930407756</v>
      </c>
    </row>
    <row r="11" spans="1:1024">
      <c r="A11" s="4" t="s">
        <v>20</v>
      </c>
      <c r="B11" s="18">
        <f>B17+B22</f>
        <v>11.852337466359318</v>
      </c>
      <c r="C11" s="18">
        <f>C17+C22</f>
        <v>10.488842611633949</v>
      </c>
      <c r="D11" s="18">
        <f>D17+D22</f>
        <v>0.2736220920961292</v>
      </c>
      <c r="E11" s="18">
        <f>E17+E22</f>
        <v>124.4501032162398</v>
      </c>
      <c r="F11" s="19"/>
      <c r="G11" s="9">
        <f>G17+G22</f>
        <v>40.870129194342475</v>
      </c>
      <c r="H11" s="9">
        <f>H17+H22</f>
        <v>59.936243495051151</v>
      </c>
      <c r="I11" s="9">
        <f>I17+I22</f>
        <v>3.6337595231889672</v>
      </c>
      <c r="J11" s="9">
        <f>J17+J22</f>
        <v>558.07221173201708</v>
      </c>
    </row>
    <row r="12" spans="1:1024">
      <c r="A12" s="4" t="s">
        <v>21</v>
      </c>
      <c r="B12" s="18">
        <f>B18+B23</f>
        <v>15.918855304436182</v>
      </c>
      <c r="C12" s="18">
        <f>C18+C23</f>
        <v>23.732426721776754</v>
      </c>
      <c r="D12" s="18">
        <f>D18+D23</f>
        <v>0.43429022795229727</v>
      </c>
      <c r="E12" s="18">
        <f>E18+E23</f>
        <v>232.70553911938947</v>
      </c>
      <c r="F12" s="19"/>
      <c r="G12" s="9">
        <f>G18+G23</f>
        <v>54.892604498055803</v>
      </c>
      <c r="H12" s="9">
        <f>H18+H23</f>
        <v>135.61386698158145</v>
      </c>
      <c r="I12" s="9">
        <f>I18+I23</f>
        <v>5.7674665066706146</v>
      </c>
      <c r="J12" s="9">
        <f>J18+J23</f>
        <v>1043.5225969479347</v>
      </c>
    </row>
    <row r="13" spans="1:1024">
      <c r="A13" s="4" t="s">
        <v>22</v>
      </c>
      <c r="B13" s="18">
        <f>B19+B24</f>
        <v>17.811374912061105</v>
      </c>
      <c r="C13" s="18">
        <f>C19+C24</f>
        <v>36.247795341588898</v>
      </c>
      <c r="D13" s="18">
        <f>D19+D24</f>
        <v>0.6476248319402691</v>
      </c>
      <c r="E13" s="18">
        <f>E19+E24</f>
        <v>384.83403239914094</v>
      </c>
      <c r="F13" s="19"/>
      <c r="G13" s="9">
        <f>G19+G24</f>
        <v>61.41853417952106</v>
      </c>
      <c r="H13" s="9">
        <f>H19+H24</f>
        <v>207.13025909479376</v>
      </c>
      <c r="I13" s="9">
        <f>I19+I24</f>
        <v>8.6005953776928159</v>
      </c>
      <c r="J13" s="9">
        <f>J19+J24</f>
        <v>1725.7131497719322</v>
      </c>
    </row>
    <row r="14" spans="1:1024">
      <c r="A14" s="4" t="s">
        <v>23</v>
      </c>
      <c r="B14" s="18">
        <f>B20+B25</f>
        <v>4.9364655528517876</v>
      </c>
      <c r="C14" s="18">
        <f>C20+C25</f>
        <v>7.4228621781591437</v>
      </c>
      <c r="D14" s="18">
        <f>D20+D25</f>
        <v>8.2238325587614403E-2</v>
      </c>
      <c r="E14" s="18">
        <f>E20+E25</f>
        <v>106.40085496658128</v>
      </c>
      <c r="F14" s="19"/>
      <c r="G14" s="9">
        <f>G20+G25</f>
        <v>17.022295009833755</v>
      </c>
      <c r="H14" s="9">
        <f>H20+H25</f>
        <v>42.416355303766537</v>
      </c>
      <c r="I14" s="9">
        <f>I20+I25</f>
        <v>1.0921424380825284</v>
      </c>
      <c r="J14" s="9">
        <f>J20+J25</f>
        <v>477.13387877390699</v>
      </c>
    </row>
    <row r="16" spans="1:1024">
      <c r="A16" s="4" t="s">
        <v>24</v>
      </c>
      <c r="B16" s="20">
        <f>INPUTS!$E25*INPUTS!M25</f>
        <v>0</v>
      </c>
      <c r="C16" s="20">
        <f>INPUTS!$E25*INPUTS!N25</f>
        <v>2.220033812766848E-2</v>
      </c>
      <c r="D16" s="20">
        <f>INPUTS!$E25*INPUTS!O25</f>
        <v>1.1443687029696319E-3</v>
      </c>
      <c r="E16" s="20">
        <f>INPUTS!$E25*INPUTS!P25</f>
        <v>0.4211503909726082</v>
      </c>
      <c r="G16" s="21">
        <f>INPUTS!$E25*INPUTS!G25</f>
        <v>0</v>
      </c>
      <c r="H16" s="21">
        <f>INPUTS!$E25*INPUTS!H25</f>
        <v>0.12685907501524846</v>
      </c>
      <c r="I16" s="21">
        <f>INPUTS!$E25*INPUTS!I25</f>
        <v>1.5197459534789268E-2</v>
      </c>
      <c r="J16" s="21">
        <f>INPUTS!$E25*INPUTS!J25</f>
        <v>1.8885667756619202</v>
      </c>
    </row>
    <row r="17" spans="1:10">
      <c r="A17" s="4" t="s">
        <v>25</v>
      </c>
      <c r="B17" s="20">
        <f>INPUTS!$E26*INPUTS!M26</f>
        <v>3.8531907997785666</v>
      </c>
      <c r="C17" s="20">
        <f>INPUTS!$E26*INPUTS!N26</f>
        <v>8.3467527222650926</v>
      </c>
      <c r="D17" s="20">
        <f>INPUTS!$E26*INPUTS!O26</f>
        <v>0.2719896883420761</v>
      </c>
      <c r="E17" s="20">
        <f>INPUTS!$E26*INPUTS!P26</f>
        <v>74.78078281218103</v>
      </c>
      <c r="G17" s="21">
        <f>INPUTS!$E26*INPUTS!G26</f>
        <v>13.286864826822644</v>
      </c>
      <c r="H17" s="21">
        <f>INPUTS!$E26*INPUTS!H26</f>
        <v>47.695729841514826</v>
      </c>
      <c r="I17" s="21">
        <f>INPUTS!$E26*INPUTS!I26</f>
        <v>3.6120808544764422</v>
      </c>
      <c r="J17" s="21">
        <f>INPUTS!$E26*INPUTS!J26</f>
        <v>335.33983323847997</v>
      </c>
    </row>
    <row r="18" spans="1:10">
      <c r="A18" s="4" t="s">
        <v>26</v>
      </c>
      <c r="B18" s="20">
        <f>INPUTS!$E27*INPUTS!M27</f>
        <v>4.8792516169982916</v>
      </c>
      <c r="C18" s="20">
        <f>INPUTS!$E27*INPUTS!N27</f>
        <v>18.545265159136456</v>
      </c>
      <c r="D18" s="20">
        <f>INPUTS!$E27*INPUTS!O27</f>
        <v>0.43146794337120326</v>
      </c>
      <c r="E18" s="20">
        <f>INPUTS!$E27*INPUTS!P27</f>
        <v>144.50251728266639</v>
      </c>
      <c r="G18" s="21">
        <f>INPUTS!$E27*INPUTS!G27</f>
        <v>16.825005575856181</v>
      </c>
      <c r="H18" s="21">
        <f>INPUTS!$E27*INPUTS!H27</f>
        <v>105.97294376649403</v>
      </c>
      <c r="I18" s="21">
        <f>INPUTS!$E27*INPUTS!I27</f>
        <v>5.7299859677450629</v>
      </c>
      <c r="J18" s="21">
        <f>INPUTS!$E27*INPUTS!J27</f>
        <v>647.99335104334705</v>
      </c>
    </row>
    <row r="19" spans="1:10">
      <c r="A19" s="4" t="s">
        <v>27</v>
      </c>
      <c r="B19" s="20">
        <f>INPUTS!$E28*INPUTS!M28</f>
        <v>5.4589735483443071</v>
      </c>
      <c r="C19" s="20">
        <f>INPUTS!$E28*INPUTS!N28</f>
        <v>28.324597981506681</v>
      </c>
      <c r="D19" s="20">
        <f>INPUTS!$E28*INPUTS!O28</f>
        <v>0.64341578165654967</v>
      </c>
      <c r="E19" s="20">
        <f>INPUTS!$E28*INPUTS!P28</f>
        <v>240.32495068124396</v>
      </c>
      <c r="G19" s="21">
        <f>INPUTS!$E28*INPUTS!G28</f>
        <v>18.824046718428647</v>
      </c>
      <c r="H19" s="21">
        <f>INPUTS!$E28*INPUTS!H28</f>
        <v>161.85484560860962</v>
      </c>
      <c r="I19" s="21">
        <f>INPUTS!$E28*INPUTS!I28</f>
        <v>8.5446982955717079</v>
      </c>
      <c r="J19" s="21">
        <f>INPUTS!$E28*INPUTS!J28</f>
        <v>1077.6903617993003</v>
      </c>
    </row>
    <row r="20" spans="1:10">
      <c r="A20" s="4" t="s">
        <v>28</v>
      </c>
      <c r="B20" s="20">
        <f>INPUTS!$E29*INPUTS!M29</f>
        <v>1.5515500605197574</v>
      </c>
      <c r="C20" s="20">
        <f>INPUTS!$E29*INPUTS!N29</f>
        <v>5.8461480906699705</v>
      </c>
      <c r="D20" s="20">
        <f>INPUTS!$E29*INPUTS!O29</f>
        <v>8.1722886044156229E-2</v>
      </c>
      <c r="E20" s="20">
        <f>INPUTS!$E29*INPUTS!P29</f>
        <v>56.056785313136345</v>
      </c>
      <c r="G20" s="21">
        <f>INPUTS!$E29*INPUTS!G29</f>
        <v>5.3501726224819226</v>
      </c>
      <c r="H20" s="21">
        <f>INPUTS!$E29*INPUTS!H29</f>
        <v>33.406560518114119</v>
      </c>
      <c r="I20" s="21">
        <f>INPUTS!$E29*INPUTS!I29</f>
        <v>1.0852972914230574</v>
      </c>
      <c r="J20" s="21">
        <f>INPUTS!$E29*INPUTS!J29</f>
        <v>251.37571889298809</v>
      </c>
    </row>
    <row r="21" spans="1:10">
      <c r="A21" s="4" t="s">
        <v>29</v>
      </c>
      <c r="B21" s="20">
        <f>INPUTS!$E32*INPUTS!M32</f>
        <v>0</v>
      </c>
      <c r="C21" s="20">
        <f>INPUTS!$E32*INPUTS!N32</f>
        <v>2.0187600836289402E-2</v>
      </c>
      <c r="D21" s="20">
        <f>INPUTS!$E32*INPUTS!O32</f>
        <v>2.4335518777484966E-5</v>
      </c>
      <c r="E21" s="20">
        <f>INPUTS!$E32*INPUTS!P32</f>
        <v>0.66491645017548473</v>
      </c>
      <c r="G21" s="21">
        <f>INPUTS!$E32*INPUTS!G32</f>
        <v>0</v>
      </c>
      <c r="H21" s="21">
        <f>INPUTS!$E32*INPUTS!H32</f>
        <v>0.11535771906451088</v>
      </c>
      <c r="I21" s="21">
        <f>INPUTS!$E32*INPUTS!I32</f>
        <v>3.2318086025876446E-4</v>
      </c>
      <c r="J21" s="21">
        <f>INPUTS!$E32*INPUTS!J32</f>
        <v>2.9816881173788552</v>
      </c>
    </row>
    <row r="22" spans="1:10">
      <c r="A22" s="4" t="s">
        <v>30</v>
      </c>
      <c r="B22" s="20">
        <f>INPUTS!$E33*INPUTS!M33</f>
        <v>7.9991466665807511</v>
      </c>
      <c r="C22" s="20">
        <f>INPUTS!$E33*INPUTS!N33</f>
        <v>2.1420898893688571</v>
      </c>
      <c r="D22" s="20">
        <f>INPUTS!$E33*INPUTS!O33</f>
        <v>1.6324037540531283E-3</v>
      </c>
      <c r="E22" s="20">
        <f>INPUTS!$E33*INPUTS!P33</f>
        <v>49.669320404058766</v>
      </c>
      <c r="G22" s="21">
        <f>INPUTS!$E33*INPUTS!G33</f>
        <v>27.583264367519831</v>
      </c>
      <c r="H22" s="21">
        <f>INPUTS!$E33*INPUTS!H33</f>
        <v>12.240513653536327</v>
      </c>
      <c r="I22" s="21">
        <f>INPUTS!$E33*INPUTS!I33</f>
        <v>2.167866871252494E-2</v>
      </c>
      <c r="J22" s="21">
        <f>INPUTS!$E33*INPUTS!J33</f>
        <v>222.73237849353708</v>
      </c>
    </row>
    <row r="23" spans="1:10">
      <c r="A23" s="4" t="s">
        <v>31</v>
      </c>
      <c r="B23" s="20">
        <f>INPUTS!$E34*INPUTS!M34</f>
        <v>11.039603687437889</v>
      </c>
      <c r="C23" s="20">
        <f>INPUTS!$E34*INPUTS!N34</f>
        <v>5.1871615626402985</v>
      </c>
      <c r="D23" s="20">
        <f>INPUTS!$E34*INPUTS!O34</f>
        <v>2.8222845810940153E-3</v>
      </c>
      <c r="E23" s="20">
        <f>INPUTS!$E34*INPUTS!P34</f>
        <v>88.203021836723082</v>
      </c>
      <c r="G23" s="21">
        <f>INPUTS!$E34*INPUTS!G34</f>
        <v>38.067598922199622</v>
      </c>
      <c r="H23" s="21">
        <f>INPUTS!$E34*INPUTS!H34</f>
        <v>29.640923215087419</v>
      </c>
      <c r="I23" s="21">
        <f>INPUTS!$E34*INPUTS!I34</f>
        <v>3.7480538925551331E-2</v>
      </c>
      <c r="J23" s="21">
        <f>INPUTS!$E34*INPUTS!J34</f>
        <v>395.52924590458781</v>
      </c>
    </row>
    <row r="24" spans="1:10">
      <c r="A24" s="4" t="s">
        <v>32</v>
      </c>
      <c r="B24" s="20">
        <f>INPUTS!$E35*INPUTS!M35</f>
        <v>12.352401363716799</v>
      </c>
      <c r="C24" s="20">
        <f>INPUTS!$E35*INPUTS!N35</f>
        <v>7.9231973600822192</v>
      </c>
      <c r="D24" s="20">
        <f>INPUTS!$E35*INPUTS!O35</f>
        <v>4.2090502837193837E-3</v>
      </c>
      <c r="E24" s="20">
        <f>INPUTS!$E35*INPUTS!P35</f>
        <v>144.50908171789695</v>
      </c>
      <c r="G24" s="21">
        <f>INPUTS!$E35*INPUTS!G35</f>
        <v>42.594487461092413</v>
      </c>
      <c r="H24" s="21">
        <f>INPUTS!$E35*INPUTS!H35</f>
        <v>45.275413486184121</v>
      </c>
      <c r="I24" s="21">
        <f>INPUTS!$E35*INPUTS!I35</f>
        <v>5.589708212110734E-2</v>
      </c>
      <c r="J24" s="21">
        <f>INPUTS!$E35*INPUTS!J35</f>
        <v>648.02278797263193</v>
      </c>
    </row>
    <row r="25" spans="1:10">
      <c r="A25" s="4" t="s">
        <v>33</v>
      </c>
      <c r="B25" s="20">
        <f>INPUTS!$E36*INPUTS!M36</f>
        <v>3.3849154923320306</v>
      </c>
      <c r="C25" s="20">
        <f>INPUTS!$E36*INPUTS!N36</f>
        <v>1.576714087489173</v>
      </c>
      <c r="D25" s="20">
        <f>INPUTS!$E36*INPUTS!O36</f>
        <v>5.1543954345817443E-4</v>
      </c>
      <c r="E25" s="20">
        <f>INPUTS!$E36*INPUTS!P36</f>
        <v>50.344069653444926</v>
      </c>
      <c r="G25" s="21">
        <f>INPUTS!$E36*INPUTS!G36</f>
        <v>11.67212238735183</v>
      </c>
      <c r="H25" s="21">
        <f>INPUTS!$E36*INPUTS!H36</f>
        <v>9.0097947856524154</v>
      </c>
      <c r="I25" s="21">
        <f>INPUTS!$E36*INPUTS!I36</f>
        <v>6.8451466594711078E-3</v>
      </c>
      <c r="J25" s="21">
        <f>INPUTS!$E36*INPUTS!J36</f>
        <v>225.75815988091892</v>
      </c>
    </row>
    <row r="26" spans="1:10">
      <c r="B26" s="22"/>
      <c r="C26" s="22"/>
      <c r="D26" s="22"/>
      <c r="E26" s="22"/>
      <c r="G26" s="22"/>
      <c r="H26" s="22"/>
      <c r="I26" s="22"/>
      <c r="J26" s="22"/>
    </row>
  </sheetData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J56"/>
  <sheetViews>
    <sheetView zoomScale="90" zoomScaleNormal="90" workbookViewId="0">
      <selection activeCell="C1" sqref="C1"/>
    </sheetView>
  </sheetViews>
  <sheetFormatPr defaultColWidth="11.5703125" defaultRowHeight="12.75"/>
  <cols>
    <col min="1" max="1" width="22.42578125" style="2" customWidth="1"/>
    <col min="2" max="2" width="11.7109375" style="2" customWidth="1"/>
    <col min="3" max="3" width="4" style="2" customWidth="1"/>
    <col min="4" max="5" width="10" style="2" customWidth="1"/>
    <col min="6" max="6" width="4" style="2" customWidth="1"/>
    <col min="7" max="9" width="10" style="2" customWidth="1"/>
    <col min="10" max="10" width="11.140625" style="2" customWidth="1"/>
    <col min="11" max="11" width="4" style="2" customWidth="1"/>
    <col min="12" max="12" width="17.5703125" style="2" customWidth="1"/>
    <col min="13" max="16" width="11.5703125" style="2" customWidth="1"/>
    <col min="17" max="17" width="17.5703125" style="2" customWidth="1"/>
    <col min="18" max="26" width="11.5703125" style="2"/>
  </cols>
  <sheetData>
    <row r="1" spans="1:1024" s="2" customFormat="1">
      <c r="A1" s="3" t="str">
        <f>Basic!A1</f>
        <v>UNITED KINGDOM OF GREAT BRITAIN AND NORTHERN IRELAND (ISO3 CODE = GBR)</v>
      </c>
      <c r="ALZ1"/>
      <c r="AMA1"/>
      <c r="AMB1"/>
      <c r="AMC1"/>
      <c r="AMD1"/>
      <c r="AME1"/>
      <c r="AMF1"/>
      <c r="AMG1"/>
      <c r="AMH1"/>
      <c r="AMI1"/>
      <c r="AMJ1"/>
    </row>
    <row r="2" spans="1:1024" s="2" customFormat="1">
      <c r="A2" s="3"/>
      <c r="ALZ2"/>
      <c r="AMA2"/>
      <c r="AMB2"/>
      <c r="AMC2"/>
      <c r="AMD2"/>
      <c r="AME2"/>
      <c r="AMF2"/>
      <c r="AMG2"/>
      <c r="AMH2"/>
      <c r="AMI2"/>
      <c r="AMJ2"/>
    </row>
    <row r="3" spans="1:1024" s="2" customFormat="1">
      <c r="A3" s="23"/>
      <c r="B3" s="23"/>
      <c r="C3" s="23"/>
      <c r="D3" s="24" t="s">
        <v>34</v>
      </c>
      <c r="E3" s="15"/>
      <c r="F3" s="15"/>
      <c r="G3" s="23" t="s">
        <v>35</v>
      </c>
      <c r="H3" s="23"/>
      <c r="I3" s="23"/>
      <c r="J3" s="23"/>
      <c r="M3" s="15" t="s">
        <v>36</v>
      </c>
      <c r="ALZ3"/>
      <c r="AMA3"/>
      <c r="AMB3"/>
      <c r="AMC3"/>
      <c r="AMD3"/>
      <c r="AME3"/>
      <c r="AMF3"/>
      <c r="AMG3"/>
      <c r="AMH3"/>
      <c r="AMI3"/>
      <c r="AMJ3"/>
    </row>
    <row r="4" spans="1:1024" s="24" customFormat="1" ht="47.45">
      <c r="A4" s="14"/>
      <c r="B4" s="25" t="s">
        <v>37</v>
      </c>
      <c r="C4" s="26"/>
      <c r="D4" s="25" t="s">
        <v>38</v>
      </c>
      <c r="E4" s="25" t="s">
        <v>39</v>
      </c>
      <c r="F4" s="25"/>
      <c r="G4" s="14" t="s">
        <v>40</v>
      </c>
      <c r="H4" s="14" t="s">
        <v>41</v>
      </c>
      <c r="I4" s="14" t="s">
        <v>42</v>
      </c>
      <c r="J4" s="14" t="s">
        <v>43</v>
      </c>
      <c r="M4" s="14" t="s">
        <v>7</v>
      </c>
      <c r="N4" s="14" t="s">
        <v>8</v>
      </c>
      <c r="O4" s="14" t="s">
        <v>9</v>
      </c>
      <c r="P4" s="14" t="s">
        <v>44</v>
      </c>
      <c r="ALZ4"/>
      <c r="AMA4"/>
      <c r="AMB4"/>
      <c r="AMC4"/>
      <c r="AMD4"/>
      <c r="AME4"/>
      <c r="AMF4"/>
      <c r="AMG4"/>
      <c r="AMH4"/>
      <c r="AMI4"/>
      <c r="AMJ4"/>
    </row>
    <row r="5" spans="1:1024">
      <c r="A5" s="15" t="s">
        <v>45</v>
      </c>
      <c r="B5" s="27">
        <v>67081000</v>
      </c>
      <c r="C5" s="22"/>
      <c r="D5" s="28">
        <v>148896</v>
      </c>
      <c r="E5" s="29">
        <f>D5/B5</f>
        <v>2.2196449069035941E-3</v>
      </c>
      <c r="F5" s="30"/>
      <c r="G5" s="28">
        <v>203907</v>
      </c>
      <c r="H5" s="28">
        <v>568158</v>
      </c>
      <c r="I5" s="28">
        <v>32839</v>
      </c>
      <c r="J5" s="28">
        <v>4564990</v>
      </c>
      <c r="L5" s="4" t="s">
        <v>46</v>
      </c>
      <c r="M5" s="31">
        <v>0.28999999999999998</v>
      </c>
      <c r="N5" s="31">
        <v>0.17499999999999999</v>
      </c>
      <c r="O5" s="31">
        <v>7.5300000000000006E-2</v>
      </c>
      <c r="P5" s="31">
        <v>0.223</v>
      </c>
    </row>
    <row r="6" spans="1:1024" s="2" customFormat="1">
      <c r="L6" s="4" t="s">
        <v>47</v>
      </c>
      <c r="M6" s="9">
        <f>M5*G5</f>
        <v>59133.03</v>
      </c>
      <c r="N6" s="9">
        <f>N5*H5</f>
        <v>99427.65</v>
      </c>
      <c r="O6" s="9">
        <f>O5*I5</f>
        <v>2472.7767000000003</v>
      </c>
      <c r="P6" s="9">
        <f>P5*J5</f>
        <v>1017992.77</v>
      </c>
      <c r="ALZ6"/>
      <c r="AMA6"/>
      <c r="AMB6"/>
      <c r="AMC6"/>
      <c r="AMD6"/>
      <c r="AME6"/>
      <c r="AMF6"/>
      <c r="AMG6"/>
      <c r="AMH6"/>
      <c r="AMI6"/>
      <c r="AMJ6"/>
    </row>
    <row r="7" spans="1:1024">
      <c r="A7" s="15" t="s">
        <v>48</v>
      </c>
    </row>
    <row r="8" spans="1:1024">
      <c r="A8" s="4" t="s">
        <v>49</v>
      </c>
      <c r="B8" s="32">
        <f>B24/$B$5</f>
        <v>8.6322848496593677E-2</v>
      </c>
      <c r="D8" s="31">
        <v>2.9819471308832997E-4</v>
      </c>
      <c r="E8" s="33"/>
      <c r="G8" s="28"/>
      <c r="H8" s="28"/>
      <c r="I8" s="28"/>
      <c r="J8" s="28"/>
    </row>
    <row r="9" spans="1:1024">
      <c r="A9" s="4" t="s">
        <v>50</v>
      </c>
      <c r="B9" s="32">
        <f>B25/$B$5</f>
        <v>5.608649244942681E-2</v>
      </c>
      <c r="C9" s="34"/>
      <c r="D9" s="31">
        <v>1.9879647539222E-4</v>
      </c>
      <c r="E9" s="33"/>
      <c r="F9" s="33"/>
      <c r="G9" s="31">
        <v>0</v>
      </c>
      <c r="H9" s="31">
        <v>2.83804E-2</v>
      </c>
      <c r="I9" s="31">
        <v>5.8823E-2</v>
      </c>
      <c r="J9" s="31">
        <v>5.25846045902525E-2</v>
      </c>
    </row>
    <row r="10" spans="1:1024">
      <c r="A10" s="4" t="s">
        <v>51</v>
      </c>
      <c r="B10" s="32">
        <f>B26/$B$5</f>
        <v>0.13291310505210119</v>
      </c>
      <c r="C10" s="34"/>
      <c r="D10" s="31">
        <v>1.26799914033957E-2</v>
      </c>
      <c r="E10" s="33"/>
      <c r="F10" s="33"/>
      <c r="G10" s="31">
        <v>0.30771999999999999</v>
      </c>
      <c r="H10" s="31">
        <v>0.39643840000000002</v>
      </c>
      <c r="I10" s="31">
        <v>0.51943700000000004</v>
      </c>
      <c r="J10" s="31">
        <v>0.34690507682016197</v>
      </c>
    </row>
    <row r="11" spans="1:1024">
      <c r="A11" s="4" t="s">
        <v>52</v>
      </c>
      <c r="B11" s="32">
        <f>B27/$B$5</f>
        <v>6.6595414498889408E-2</v>
      </c>
      <c r="C11" s="34"/>
      <c r="D11" s="31">
        <v>2.2062379110251398E-2</v>
      </c>
      <c r="E11" s="33"/>
      <c r="F11" s="33"/>
      <c r="G11" s="31">
        <v>0.11221</v>
      </c>
      <c r="H11" s="31">
        <v>0.25364969999999998</v>
      </c>
      <c r="I11" s="31">
        <v>0.237286</v>
      </c>
      <c r="J11" s="31">
        <v>0.19303639560803501</v>
      </c>
    </row>
    <row r="12" spans="1:1024">
      <c r="A12" s="4" t="s">
        <v>53</v>
      </c>
      <c r="B12" s="32">
        <f>B28/$B$5</f>
        <v>6.3219421296641376E-2</v>
      </c>
      <c r="C12" s="34"/>
      <c r="D12" s="31">
        <v>4.39837201805287E-2</v>
      </c>
      <c r="E12" s="33"/>
      <c r="F12" s="33"/>
      <c r="G12" s="31">
        <v>5.978E-2</v>
      </c>
      <c r="H12" s="31">
        <v>0.18447250000000001</v>
      </c>
      <c r="I12" s="31">
        <v>0.168493</v>
      </c>
      <c r="J12" s="31">
        <v>0.15287244867942501</v>
      </c>
    </row>
    <row r="13" spans="1:1024">
      <c r="A13" s="4" t="s">
        <v>54</v>
      </c>
      <c r="B13" s="32">
        <f>B29/$B$5</f>
        <v>2.5548277455613364E-2</v>
      </c>
      <c r="C13" s="34"/>
      <c r="D13" s="31">
        <v>2.9349344508919E-2</v>
      </c>
      <c r="E13" s="33"/>
      <c r="F13" s="33"/>
      <c r="G13" s="31">
        <v>1.0290000000000001E-2</v>
      </c>
      <c r="H13" s="31">
        <v>2.3059099999999999E-2</v>
      </c>
      <c r="I13" s="31">
        <v>1.2961E-2</v>
      </c>
      <c r="J13" s="31">
        <v>2.15954973427262E-2</v>
      </c>
    </row>
    <row r="14" spans="1:1024">
      <c r="A14" s="4" t="s">
        <v>55</v>
      </c>
      <c r="B14" s="32">
        <f>B30/$B$5</f>
        <v>7.5215306867816523E-2</v>
      </c>
      <c r="C14" s="34"/>
      <c r="D14" s="31">
        <v>0.29189501396948198</v>
      </c>
      <c r="E14" s="33"/>
      <c r="F14" s="33"/>
      <c r="G14" s="31"/>
      <c r="H14" s="31"/>
      <c r="I14" s="31"/>
      <c r="J14" s="31"/>
    </row>
    <row r="15" spans="1:1024">
      <c r="A15" s="4" t="s">
        <v>56</v>
      </c>
      <c r="B15" s="32">
        <f>B31/$B$5</f>
        <v>9.0449903847587249E-2</v>
      </c>
      <c r="C15" s="34"/>
      <c r="D15" s="31">
        <v>2.1881044487427502E-3</v>
      </c>
      <c r="E15" s="33"/>
      <c r="F15" s="33"/>
      <c r="G15" s="31"/>
      <c r="H15" s="31"/>
      <c r="I15" s="31"/>
      <c r="J15" s="31"/>
    </row>
    <row r="16" spans="1:1024">
      <c r="A16" s="4" t="s">
        <v>57</v>
      </c>
      <c r="B16" s="32">
        <f>B32/$B$5</f>
        <v>5.8234164666597102E-2</v>
      </c>
      <c r="C16" s="34"/>
      <c r="D16" s="31">
        <v>1.45873629916183E-3</v>
      </c>
      <c r="E16" s="33"/>
      <c r="F16" s="33"/>
      <c r="G16" s="31">
        <v>0</v>
      </c>
      <c r="H16" s="31">
        <v>3.6516999999999999E-3</v>
      </c>
      <c r="I16" s="31">
        <v>1.7699999999999999E-4</v>
      </c>
      <c r="J16" s="31">
        <v>1.17473508974155E-2</v>
      </c>
    </row>
    <row r="17" spans="1:16">
      <c r="A17" s="4" t="s">
        <v>58</v>
      </c>
      <c r="B17" s="32">
        <f>B33/$B$5</f>
        <v>0.13352208524023196</v>
      </c>
      <c r="C17" s="34"/>
      <c r="D17" s="31">
        <v>2.5406995486782699E-2</v>
      </c>
      <c r="E17" s="33"/>
      <c r="F17" s="33"/>
      <c r="G17" s="31">
        <v>0.32028000000000001</v>
      </c>
      <c r="H17" s="31">
        <v>5.1008999999999999E-2</v>
      </c>
      <c r="I17" s="31">
        <v>1.5629999999999999E-3</v>
      </c>
      <c r="J17" s="31">
        <v>0.115520701459267</v>
      </c>
    </row>
    <row r="18" spans="1:16">
      <c r="A18" s="4" t="s">
        <v>59</v>
      </c>
      <c r="B18" s="32">
        <f>B34/$B$5</f>
        <v>6.4958363769174576E-2</v>
      </c>
      <c r="C18" s="34"/>
      <c r="D18" s="31">
        <v>4.6780974640017202E-2</v>
      </c>
      <c r="E18" s="33"/>
      <c r="F18" s="33"/>
      <c r="G18" s="31">
        <v>0.11679</v>
      </c>
      <c r="H18" s="31">
        <v>3.2636600000000002E-2</v>
      </c>
      <c r="I18" s="31">
        <v>7.1400000000000001E-4</v>
      </c>
      <c r="J18" s="31">
        <v>5.4202719810689699E-2</v>
      </c>
    </row>
    <row r="19" spans="1:16">
      <c r="A19" s="4" t="s">
        <v>60</v>
      </c>
      <c r="B19" s="32">
        <f>B35/$B$5</f>
        <v>6.1164696411800661E-2</v>
      </c>
      <c r="C19" s="34"/>
      <c r="D19" s="31">
        <v>9.2514238125940298E-2</v>
      </c>
      <c r="E19" s="33"/>
      <c r="F19" s="33"/>
      <c r="G19" s="31">
        <v>6.2219999999999998E-2</v>
      </c>
      <c r="H19" s="31">
        <v>2.3735699999999998E-2</v>
      </c>
      <c r="I19" s="31">
        <v>5.0699999999999996E-4</v>
      </c>
      <c r="J19" s="31">
        <v>4.2282357401689598E-2</v>
      </c>
    </row>
    <row r="20" spans="1:16">
      <c r="A20" s="4" t="s">
        <v>61</v>
      </c>
      <c r="B20" s="32">
        <f>B36/$B$5</f>
        <v>2.4267020467792669E-2</v>
      </c>
      <c r="C20" s="34"/>
      <c r="D20" s="31">
        <v>5.8433403180743602E-2</v>
      </c>
      <c r="E20" s="33"/>
      <c r="F20" s="33"/>
      <c r="G20" s="31">
        <v>1.0710000000000001E-2</v>
      </c>
      <c r="H20" s="31">
        <v>2.967E-3</v>
      </c>
      <c r="I20" s="31">
        <v>3.8999999999999999E-5</v>
      </c>
      <c r="J20" s="31">
        <v>9.2528473903370698E-3</v>
      </c>
    </row>
    <row r="21" spans="1:16">
      <c r="A21" s="4" t="s">
        <v>62</v>
      </c>
      <c r="B21" s="32">
        <f>B37/$B$5</f>
        <v>6.150286966503183E-2</v>
      </c>
      <c r="C21" s="34"/>
      <c r="D21" s="31">
        <v>0.37275010745755399</v>
      </c>
      <c r="E21" s="33"/>
      <c r="F21" s="33"/>
      <c r="G21" s="31"/>
      <c r="H21" s="31"/>
      <c r="I21" s="31"/>
      <c r="J21" s="31"/>
    </row>
    <row r="22" spans="1:16">
      <c r="A22" s="35"/>
      <c r="B22" s="36"/>
      <c r="C22" s="36"/>
      <c r="D22" s="37"/>
      <c r="F22" s="37"/>
      <c r="G22" s="36"/>
      <c r="H22" s="36"/>
      <c r="I22" s="36"/>
      <c r="J22" s="36"/>
    </row>
    <row r="23" spans="1:16">
      <c r="A23" s="15" t="s">
        <v>63</v>
      </c>
    </row>
    <row r="24" spans="1:16">
      <c r="A24" s="4" t="s">
        <v>49</v>
      </c>
      <c r="B24" s="28">
        <v>5790623</v>
      </c>
      <c r="D24" s="9">
        <f>D$5*D8</f>
        <v>44.399999999999977</v>
      </c>
      <c r="E24" s="29">
        <f>($D24/$B24)</f>
        <v>7.6675687572822442E-6</v>
      </c>
    </row>
    <row r="25" spans="1:16">
      <c r="A25" s="4" t="s">
        <v>50</v>
      </c>
      <c r="B25" s="38">
        <v>3762338</v>
      </c>
      <c r="C25" s="19"/>
      <c r="D25" s="9">
        <f>D$5*D9</f>
        <v>29.599999999999991</v>
      </c>
      <c r="E25" s="29">
        <f>($D25/$B25)</f>
        <v>7.8674483791727351E-6</v>
      </c>
      <c r="G25" s="9">
        <f>G$5*G9</f>
        <v>0</v>
      </c>
      <c r="H25" s="9">
        <f>H$5*H9</f>
        <v>16124.5513032</v>
      </c>
      <c r="I25" s="9">
        <f>I$5*I9</f>
        <v>1931.6884970000001</v>
      </c>
      <c r="J25" s="9">
        <f>J$5*J9</f>
        <v>240048.19410845675</v>
      </c>
      <c r="M25" s="9">
        <f>M$5*G25</f>
        <v>0</v>
      </c>
      <c r="N25" s="9">
        <f>N$5*H25</f>
        <v>2821.79647806</v>
      </c>
      <c r="O25" s="9">
        <f>O$5*I25</f>
        <v>145.45614382410002</v>
      </c>
      <c r="P25" s="9">
        <f>P$5*J25</f>
        <v>53530.747286185855</v>
      </c>
    </row>
    <row r="26" spans="1:16">
      <c r="A26" s="4" t="s">
        <v>51</v>
      </c>
      <c r="B26" s="38">
        <v>8915944</v>
      </c>
      <c r="C26" s="19"/>
      <c r="D26" s="9">
        <f>D$5*D10</f>
        <v>1888.0000000000061</v>
      </c>
      <c r="E26" s="29">
        <f>($D26/$B26)</f>
        <v>2.1175547984599345E-4</v>
      </c>
      <c r="G26" s="9">
        <f>G$5*G10</f>
        <v>62746.262040000001</v>
      </c>
      <c r="H26" s="9">
        <f>H$5*H10</f>
        <v>225239.64846720002</v>
      </c>
      <c r="I26" s="9">
        <f>I$5*I10</f>
        <v>17057.791643</v>
      </c>
      <c r="J26" s="9">
        <f>J$5*J10</f>
        <v>1583618.2066332712</v>
      </c>
      <c r="M26" s="9">
        <f>M$5*G26</f>
        <v>18196.415991599999</v>
      </c>
      <c r="N26" s="9">
        <f>N$5*H26</f>
        <v>39416.93848176</v>
      </c>
      <c r="O26" s="9">
        <f>O$5*I26</f>
        <v>1284.4517107179001</v>
      </c>
      <c r="P26" s="9">
        <f>P$5*J26</f>
        <v>353146.86007921951</v>
      </c>
    </row>
    <row r="27" spans="1:16">
      <c r="A27" s="4" t="s">
        <v>52</v>
      </c>
      <c r="B27" s="38">
        <v>4467287</v>
      </c>
      <c r="C27" s="19"/>
      <c r="D27" s="9">
        <f>D$5*D11</f>
        <v>3284.9999999999923</v>
      </c>
      <c r="E27" s="29">
        <f>($D27/$B27)</f>
        <v>7.3534563595309464E-4</v>
      </c>
      <c r="G27" s="9">
        <f>G$5*G11</f>
        <v>22880.404470000001</v>
      </c>
      <c r="H27" s="9">
        <f>H$5*H11</f>
        <v>144113.10625259997</v>
      </c>
      <c r="I27" s="9">
        <f>I$5*I11</f>
        <v>7792.2349539999996</v>
      </c>
      <c r="J27" s="9">
        <f>J$5*J11</f>
        <v>881209.21558672376</v>
      </c>
      <c r="M27" s="9">
        <f>M$5*G27</f>
        <v>6635.3172962999997</v>
      </c>
      <c r="N27" s="9">
        <f>N$5*H27</f>
        <v>25219.793594204995</v>
      </c>
      <c r="O27" s="9">
        <f>O$5*I27</f>
        <v>586.75529203619999</v>
      </c>
      <c r="P27" s="9">
        <f>P$5*J27</f>
        <v>196509.6550758394</v>
      </c>
    </row>
    <row r="28" spans="1:16">
      <c r="A28" s="4" t="s">
        <v>53</v>
      </c>
      <c r="B28" s="38">
        <v>4240822</v>
      </c>
      <c r="C28" s="19"/>
      <c r="D28" s="9">
        <f>D$5*D12</f>
        <v>6549.0000000000009</v>
      </c>
      <c r="E28" s="29">
        <f>($D28/$B28)</f>
        <v>1.5442760860984027E-3</v>
      </c>
      <c r="G28" s="9">
        <f>G$5*G12</f>
        <v>12189.560460000001</v>
      </c>
      <c r="H28" s="9">
        <f>H$5*H12</f>
        <v>104809.52665500001</v>
      </c>
      <c r="I28" s="9">
        <f>I$5*I12</f>
        <v>5533.141627</v>
      </c>
      <c r="J28" s="9">
        <f>J$5*J12</f>
        <v>697861.19949708832</v>
      </c>
      <c r="M28" s="9">
        <f>M$5*G28</f>
        <v>3534.9725334</v>
      </c>
      <c r="N28" s="9">
        <f>N$5*H28</f>
        <v>18341.667164625</v>
      </c>
      <c r="O28" s="9">
        <f>O$5*I28</f>
        <v>416.64556451310006</v>
      </c>
      <c r="P28" s="9">
        <f>P$5*J28</f>
        <v>155623.04748785071</v>
      </c>
    </row>
    <row r="29" spans="1:16">
      <c r="A29" s="4" t="s">
        <v>54</v>
      </c>
      <c r="B29" s="38">
        <v>1713804</v>
      </c>
      <c r="C29" s="19"/>
      <c r="D29" s="9">
        <f>D$5*D13</f>
        <v>4370.0000000000036</v>
      </c>
      <c r="E29" s="29">
        <f>($D29/$B29)</f>
        <v>2.5498831838413282E-3</v>
      </c>
      <c r="G29" s="9">
        <f>G$5*G13</f>
        <v>2098.2030300000001</v>
      </c>
      <c r="H29" s="9">
        <f>H$5*H13</f>
        <v>13101.212137799999</v>
      </c>
      <c r="I29" s="9">
        <f>I$5*I13</f>
        <v>425.62627900000001</v>
      </c>
      <c r="J29" s="9">
        <f>J$5*J13</f>
        <v>98583.229414571673</v>
      </c>
      <c r="M29" s="9">
        <f>M$5*G29</f>
        <v>608.4788787</v>
      </c>
      <c r="N29" s="9">
        <f>N$5*H29</f>
        <v>2292.7121241149998</v>
      </c>
      <c r="O29" s="9">
        <f>O$5*I29</f>
        <v>32.049658808700002</v>
      </c>
      <c r="P29" s="9">
        <f>P$5*J29</f>
        <v>21984.060159449484</v>
      </c>
    </row>
    <row r="30" spans="1:16">
      <c r="A30" s="4" t="s">
        <v>55</v>
      </c>
      <c r="B30" s="38">
        <v>5045518</v>
      </c>
      <c r="C30" s="19"/>
      <c r="D30" s="9">
        <f>D$5*D14</f>
        <v>43461.999999999985</v>
      </c>
      <c r="E30" s="29">
        <f>($D30/$B30)</f>
        <v>8.613981755688907E-3</v>
      </c>
      <c r="G30" s="19"/>
      <c r="H30" s="19"/>
      <c r="I30" s="19"/>
      <c r="J30" s="19"/>
      <c r="M30" s="9"/>
      <c r="N30" s="9"/>
      <c r="O30" s="9"/>
      <c r="P30" s="9"/>
    </row>
    <row r="31" spans="1:16">
      <c r="A31" s="4" t="s">
        <v>56</v>
      </c>
      <c r="B31" s="38">
        <v>6067470</v>
      </c>
      <c r="C31" s="19"/>
      <c r="D31" s="9">
        <f>D$5*D15</f>
        <v>325.80000000000052</v>
      </c>
      <c r="E31" s="29">
        <f>($D31/$B31)</f>
        <v>5.3696186384110764E-5</v>
      </c>
      <c r="G31" s="19"/>
      <c r="H31" s="19"/>
      <c r="I31" s="19"/>
      <c r="J31" s="19"/>
      <c r="M31" s="9"/>
      <c r="N31" s="9"/>
      <c r="O31" s="9"/>
      <c r="P31" s="9"/>
    </row>
    <row r="32" spans="1:16">
      <c r="A32" s="4" t="s">
        <v>57</v>
      </c>
      <c r="B32" s="38">
        <v>3906406</v>
      </c>
      <c r="C32" s="19"/>
      <c r="D32" s="9">
        <f>D$5*D16</f>
        <v>217.19999999999985</v>
      </c>
      <c r="E32" s="29">
        <f>($D32/$B32)</f>
        <v>5.5600979519281877E-5</v>
      </c>
      <c r="G32" s="9">
        <f>G$5*G16</f>
        <v>0</v>
      </c>
      <c r="H32" s="9">
        <f>H$5*H16</f>
        <v>2074.7425686000001</v>
      </c>
      <c r="I32" s="9">
        <f>I$5*I16</f>
        <v>5.8125029999999995</v>
      </c>
      <c r="J32" s="9">
        <f>J$5*J16</f>
        <v>53626.539373192783</v>
      </c>
      <c r="M32" s="9">
        <f>M$5*G32</f>
        <v>0</v>
      </c>
      <c r="N32" s="9">
        <f>N$5*H32</f>
        <v>363.079949505</v>
      </c>
      <c r="O32" s="9">
        <f>O$5*I32</f>
        <v>0.43768147590000001</v>
      </c>
      <c r="P32" s="9">
        <f>P$5*J32</f>
        <v>11958.71828022199</v>
      </c>
    </row>
    <row r="33" spans="1:16">
      <c r="A33" s="4" t="s">
        <v>58</v>
      </c>
      <c r="B33" s="38">
        <v>8956795</v>
      </c>
      <c r="C33" s="19"/>
      <c r="D33" s="9">
        <f>D$5*D17</f>
        <v>3782.9999999999968</v>
      </c>
      <c r="E33" s="29">
        <f>($D33/$B33)</f>
        <v>4.2236090029971622E-4</v>
      </c>
      <c r="G33" s="9">
        <f>G$5*G17</f>
        <v>65307.333960000004</v>
      </c>
      <c r="H33" s="9">
        <f>H$5*H17</f>
        <v>28981.171421999999</v>
      </c>
      <c r="I33" s="9">
        <f>I$5*I17</f>
        <v>51.327356999999999</v>
      </c>
      <c r="J33" s="9">
        <f>J$5*J17</f>
        <v>527350.8469545393</v>
      </c>
      <c r="M33" s="9">
        <f>M$5*G33</f>
        <v>18939.126848399999</v>
      </c>
      <c r="N33" s="9">
        <f>N$5*H33</f>
        <v>5071.7049988499994</v>
      </c>
      <c r="O33" s="9">
        <f>O$5*I33</f>
        <v>3.8649499821000002</v>
      </c>
      <c r="P33" s="9">
        <f>P$5*J33</f>
        <v>117599.23887086226</v>
      </c>
    </row>
    <row r="34" spans="1:16">
      <c r="A34" s="4" t="s">
        <v>59</v>
      </c>
      <c r="B34" s="38">
        <v>4357472</v>
      </c>
      <c r="C34" s="19"/>
      <c r="D34" s="9">
        <f>D$5*D18</f>
        <v>6965.5000000000009</v>
      </c>
      <c r="E34" s="29">
        <f>($D34/$B34)</f>
        <v>1.5985185905956483E-3</v>
      </c>
      <c r="G34" s="9">
        <f>G$5*G18</f>
        <v>23814.29853</v>
      </c>
      <c r="H34" s="9">
        <f>H$5*H18</f>
        <v>18542.7453828</v>
      </c>
      <c r="I34" s="9">
        <f>I$5*I18</f>
        <v>23.447046</v>
      </c>
      <c r="J34" s="9">
        <f>J$5*J18</f>
        <v>247434.87390860036</v>
      </c>
      <c r="M34" s="9">
        <f>M$5*G34</f>
        <v>6906.1465736999999</v>
      </c>
      <c r="N34" s="9">
        <f>N$5*H34</f>
        <v>3244.9804419899997</v>
      </c>
      <c r="O34" s="9">
        <f>O$5*I34</f>
        <v>1.7655625638000001</v>
      </c>
      <c r="P34" s="9">
        <f>P$5*J34</f>
        <v>55177.976881617884</v>
      </c>
    </row>
    <row r="35" spans="1:16">
      <c r="A35" s="4" t="s">
        <v>60</v>
      </c>
      <c r="B35" s="38">
        <v>4102989</v>
      </c>
      <c r="C35" s="19"/>
      <c r="D35" s="9">
        <f>D$5*D19</f>
        <v>13775.000000000007</v>
      </c>
      <c r="E35" s="29">
        <f>($D35/$B35)</f>
        <v>3.3573085377513827E-3</v>
      </c>
      <c r="G35" s="9">
        <f>G$5*G19</f>
        <v>12687.09354</v>
      </c>
      <c r="H35" s="9">
        <f>H$5*H19</f>
        <v>13485.627840599998</v>
      </c>
      <c r="I35" s="9">
        <f>I$5*I19</f>
        <v>16.649372999999997</v>
      </c>
      <c r="J35" s="9">
        <f>J$5*J19</f>
        <v>193018.538715139</v>
      </c>
      <c r="M35" s="9">
        <f>M$5*G35</f>
        <v>3679.2571265999995</v>
      </c>
      <c r="N35" s="9">
        <f>N$5*H35</f>
        <v>2359.9848721049993</v>
      </c>
      <c r="O35" s="9">
        <f>O$5*I35</f>
        <v>1.2536977868999999</v>
      </c>
      <c r="P35" s="9">
        <f>P$5*J35</f>
        <v>43043.134133476</v>
      </c>
    </row>
    <row r="36" spans="1:16">
      <c r="A36" s="4" t="s">
        <v>61</v>
      </c>
      <c r="B36" s="38">
        <v>1627856</v>
      </c>
      <c r="C36" s="19"/>
      <c r="D36" s="9">
        <f>D$5*D20</f>
        <v>8700.5</v>
      </c>
      <c r="E36" s="29">
        <f>($D36/$B36)</f>
        <v>5.3447602244916011E-3</v>
      </c>
      <c r="G36" s="9">
        <f>G$5*G20</f>
        <v>2183.8439700000004</v>
      </c>
      <c r="H36" s="9">
        <f>H$5*H20</f>
        <v>1685.724786</v>
      </c>
      <c r="I36" s="9">
        <f>I$5*I20</f>
        <v>1.280721</v>
      </c>
      <c r="J36" s="9">
        <f>J$5*J20</f>
        <v>42239.15580841482</v>
      </c>
      <c r="M36" s="9">
        <f>M$5*G36</f>
        <v>633.31475130000001</v>
      </c>
      <c r="N36" s="9">
        <f>N$5*H36</f>
        <v>295.00183755</v>
      </c>
      <c r="O36" s="9">
        <f>O$5*I36</f>
        <v>9.6438291300000006E-2</v>
      </c>
      <c r="P36" s="9">
        <f>P$5*J36</f>
        <v>9419.3317452765059</v>
      </c>
    </row>
    <row r="37" spans="1:16">
      <c r="A37" s="4" t="s">
        <v>62</v>
      </c>
      <c r="B37" s="38">
        <v>4125674</v>
      </c>
      <c r="C37" s="19"/>
      <c r="D37" s="9">
        <f>D$5*D21</f>
        <v>55500.999999999956</v>
      </c>
      <c r="E37" s="29">
        <f>($D37/$B37)</f>
        <v>1.3452589807144227E-2</v>
      </c>
      <c r="G37" s="19"/>
      <c r="H37" s="19"/>
      <c r="I37" s="19"/>
      <c r="J37" s="19"/>
      <c r="M37" s="9"/>
      <c r="N37" s="9"/>
      <c r="O37" s="9"/>
      <c r="P37" s="9"/>
    </row>
    <row r="38" spans="1:16">
      <c r="A38" s="4"/>
      <c r="B38" s="9"/>
      <c r="C38" s="19"/>
      <c r="D38" s="9"/>
      <c r="E38" s="11"/>
      <c r="G38" s="19"/>
      <c r="H38" s="19"/>
      <c r="I38" s="19"/>
      <c r="J38" s="19"/>
      <c r="M38" s="9"/>
      <c r="N38" s="9"/>
      <c r="O38" s="9"/>
      <c r="P38" s="9"/>
    </row>
    <row r="39" spans="1:16">
      <c r="A39" s="39" t="s">
        <v>64</v>
      </c>
      <c r="B39" s="40">
        <f>SUM(B24:B37)</f>
        <v>67080998</v>
      </c>
      <c r="C39" s="41"/>
      <c r="D39" s="40">
        <f>SUM(D24:D37)</f>
        <v>148895.99999999994</v>
      </c>
      <c r="F39" s="41"/>
      <c r="G39" s="40">
        <f>SUM(G25:G36)</f>
        <v>203907</v>
      </c>
      <c r="H39" s="40">
        <f>SUM(H25:H36)</f>
        <v>568158.05681579991</v>
      </c>
      <c r="I39" s="40">
        <f>SUM(I25:I36)</f>
        <v>32839.000000000007</v>
      </c>
      <c r="J39" s="40">
        <f>SUM(J25:J36)</f>
        <v>4564989.9999999991</v>
      </c>
      <c r="M39" s="40">
        <f>SUM(M25:M36)</f>
        <v>59133.03</v>
      </c>
      <c r="N39" s="40">
        <f>SUM(N25:N36)</f>
        <v>99427.659942764978</v>
      </c>
      <c r="O39" s="40">
        <f>SUM(O25:O36)</f>
        <v>2472.7766999999994</v>
      </c>
      <c r="P39" s="40">
        <f>SUM(P25:P36)</f>
        <v>1017992.7699999996</v>
      </c>
    </row>
    <row r="40" spans="1:16">
      <c r="B40" s="42"/>
      <c r="C40" s="42"/>
    </row>
    <row r="41" spans="1:16">
      <c r="A41" s="2" t="s">
        <v>65</v>
      </c>
      <c r="B41" s="42"/>
      <c r="C41" s="42"/>
    </row>
    <row r="42" spans="1:16">
      <c r="A42" s="43" t="s">
        <v>66</v>
      </c>
    </row>
    <row r="43" spans="1:16">
      <c r="A43" s="43" t="s">
        <v>67</v>
      </c>
    </row>
    <row r="44" spans="1:16">
      <c r="A44" s="43" t="s">
        <v>68</v>
      </c>
    </row>
    <row r="45" spans="1:16">
      <c r="A45" s="44" t="s">
        <v>69</v>
      </c>
    </row>
    <row r="46" spans="1:16">
      <c r="A46" s="43" t="s">
        <v>70</v>
      </c>
    </row>
    <row r="49" spans="1:1024" s="2" customFormat="1"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</row>
    <row r="50" spans="1:1024" s="2" customFormat="1">
      <c r="A50" s="43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</row>
    <row r="51" spans="1:1024" s="2" customFormat="1">
      <c r="A51" s="43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</row>
    <row r="52" spans="1:1024" s="2" customFormat="1">
      <c r="A52" s="43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</row>
    <row r="53" spans="1:1024" s="2" customFormat="1">
      <c r="A53" s="4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</row>
    <row r="54" spans="1:1024" s="2" customFormat="1">
      <c r="A54" s="43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  <c r="AMH54"/>
      <c r="AMI54"/>
      <c r="AMJ54"/>
    </row>
    <row r="55" spans="1:1024" s="2" customFormat="1">
      <c r="A55" s="43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  <c r="AMG55"/>
      <c r="AMH55"/>
      <c r="AMI55"/>
      <c r="AMJ55"/>
    </row>
    <row r="56" spans="1:1024" s="2" customFormat="1">
      <c r="A56" s="43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  <c r="AMH56"/>
      <c r="AMI56"/>
      <c r="AMJ56"/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21fcf3c-fed1-4721-af96-c10998f74214">
      <UserInfo>
        <DisplayName>Hayley.Wayre</DisplayName>
        <AccountId>30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724A3BA92EFB4F8FB0E9C8B33E9F44" ma:contentTypeVersion="12" ma:contentTypeDescription="Create a new document." ma:contentTypeScope="" ma:versionID="b0d6ebaf7680441a3b6b627e7c52f472">
  <xsd:schema xmlns:xsd="http://www.w3.org/2001/XMLSchema" xmlns:xs="http://www.w3.org/2001/XMLSchema" xmlns:p="http://schemas.microsoft.com/office/2006/metadata/properties" xmlns:ns2="4d69f154-0bcf-4fd1-a686-492d41227aed" xmlns:ns3="e21fcf3c-fed1-4721-af96-c10998f74214" targetNamespace="http://schemas.microsoft.com/office/2006/metadata/properties" ma:root="true" ma:fieldsID="0721d86da40112ee14f46d7eca69323e" ns2:_="" ns3:_="">
    <xsd:import namespace="4d69f154-0bcf-4fd1-a686-492d41227aed"/>
    <xsd:import namespace="e21fcf3c-fed1-4721-af96-c10998f7421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69f154-0bcf-4fd1-a686-492d41227a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1fcf3c-fed1-4721-af96-c10998f7421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F136A1-EDFA-4ACD-8774-3045DF9216B3}"/>
</file>

<file path=customXml/itemProps2.xml><?xml version="1.0" encoding="utf-8"?>
<ds:datastoreItem xmlns:ds="http://schemas.openxmlformats.org/officeDocument/2006/customXml" ds:itemID="{6A8C1F72-EA3E-426C-A665-69018D9B187B}"/>
</file>

<file path=customXml/itemProps3.xml><?xml version="1.0" encoding="utf-8"?>
<ds:datastoreItem xmlns:ds="http://schemas.openxmlformats.org/officeDocument/2006/customXml" ds:itemID="{BAEDD53E-3F64-4ED0-B707-F1D27E337D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Tipping</dc:creator>
  <cp:keywords/>
  <dc:description/>
  <cp:lastModifiedBy/>
  <cp:revision>89</cp:revision>
  <dcterms:created xsi:type="dcterms:W3CDTF">2022-05-11T11:17:00Z</dcterms:created>
  <dcterms:modified xsi:type="dcterms:W3CDTF">2022-09-23T15:28:54Z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gId">
    <vt:lpwstr>Excel.Sheet</vt:lpwstr>
  </property>
  <property fmtid="{D5CDD505-2E9C-101B-9397-08002B2CF9AE}" pid="3" name="ContentTypeId">
    <vt:lpwstr>0x01010029724A3BA92EFB4F8FB0E9C8B33E9F44</vt:lpwstr>
  </property>
</Properties>
</file>